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940" windowWidth="19230" windowHeight="5760" tabRatio="842" activeTab="1"/>
  </bookViews>
  <sheets>
    <sheet name="QA" sheetId="15" r:id="rId1"/>
    <sheet name="Notes" sheetId="17" r:id="rId2"/>
    <sheet name="Petrol Cars" sheetId="1" r:id="rId3"/>
    <sheet name="Diesel Cars" sheetId="16" r:id="rId4"/>
    <sheet name="Petrol LGVs" sheetId="5" r:id="rId5"/>
    <sheet name="Diesel LGVs" sheetId="18" r:id="rId6"/>
    <sheet name="HGVs" sheetId="8" r:id="rId7"/>
    <sheet name="Buses" sheetId="20" r:id="rId8"/>
    <sheet name="Motorcycles" sheetId="12" r:id="rId9"/>
  </sheets>
  <externalReferences>
    <externalReference r:id="rId10"/>
    <externalReference r:id="rId11"/>
    <externalReference r:id="rId12"/>
  </externalReferences>
  <definedNames>
    <definedName name="_xlnm._FilterDatabase" localSheetId="7" hidden="1">Buses!$A$11:$S$51</definedName>
    <definedName name="_xlnm._FilterDatabase" localSheetId="3" hidden="1">'Diesel Cars'!$A$8:$Q$35</definedName>
    <definedName name="_xlnm._FilterDatabase" localSheetId="5" hidden="1">'Diesel LGVs'!$A$8:$Q$29</definedName>
    <definedName name="_xlnm._FilterDatabase" localSheetId="6" hidden="1">HGVs!$A$11:$S$115</definedName>
    <definedName name="_xlnm._FilterDatabase" localSheetId="8" hidden="1">Motorcycles!$A$5:$R$41</definedName>
    <definedName name="_xlnm._FilterDatabase" localSheetId="2" hidden="1">'Petrol Cars'!$A$10:$F$31</definedName>
    <definedName name="_xlnm._FilterDatabase" localSheetId="4" hidden="1">'Petrol LGVs'!$A$10:$F$31</definedName>
    <definedName name="alpha">'[1]HGVs &amp; Buses'!$F:$F</definedName>
    <definedName name="beta">'[1]HGVs &amp; Buses'!$G:$G</definedName>
    <definedName name="ceta">'[1]HGVs &amp; Buses'!$H:$H</definedName>
    <definedName name="delta">'[1]HGVs &amp; Buses'!$I:$I</definedName>
    <definedName name="epsilon">'[1]HGVs &amp; Buses'!$J:$J</definedName>
    <definedName name="mileage" localSheetId="1">'[2]Emis Degradation'!$L$38</definedName>
    <definedName name="mileage">'[3]Emis Degradation'!$L$38</definedName>
    <definedName name="mileage2">'[1]Emis Degradation'!$L$65</definedName>
    <definedName name="speed" localSheetId="1">'[2]Emis Degradation'!$L$39</definedName>
    <definedName name="speed">'[3]Emis Degradation'!$L$39</definedName>
    <definedName name="speed2">'[1]Emis Degradation'!$L$66</definedName>
  </definedNames>
  <calcPr calcId="145621"/>
</workbook>
</file>

<file path=xl/calcChain.xml><?xml version="1.0" encoding="utf-8"?>
<calcChain xmlns="http://schemas.openxmlformats.org/spreadsheetml/2006/main">
  <c r="Q8" i="12" l="1"/>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7" i="12"/>
  <c r="Q6" i="12"/>
  <c r="R51" i="20" l="1"/>
  <c r="S51" i="20" s="1"/>
  <c r="R50" i="20"/>
  <c r="S50" i="20" s="1"/>
  <c r="R49" i="20"/>
  <c r="S49" i="20" s="1"/>
  <c r="R48" i="20"/>
  <c r="S48" i="20" s="1"/>
  <c r="R47" i="20"/>
  <c r="S47" i="20" s="1"/>
  <c r="R46" i="20"/>
  <c r="S46" i="20" s="1"/>
  <c r="R45" i="20"/>
  <c r="S45" i="20" s="1"/>
  <c r="R44" i="20"/>
  <c r="S44" i="20" s="1"/>
  <c r="R43" i="20"/>
  <c r="S43" i="20" s="1"/>
  <c r="R42" i="20"/>
  <c r="S42" i="20" s="1"/>
  <c r="R41" i="20"/>
  <c r="S41" i="20" s="1"/>
  <c r="R40" i="20"/>
  <c r="S40" i="20" s="1"/>
  <c r="R39" i="20"/>
  <c r="S39" i="20" s="1"/>
  <c r="R38" i="20"/>
  <c r="S38" i="20" s="1"/>
  <c r="R37" i="20"/>
  <c r="S37" i="20" s="1"/>
  <c r="R36" i="20"/>
  <c r="S36" i="20" s="1"/>
  <c r="R35" i="20"/>
  <c r="S35" i="20" s="1"/>
  <c r="R34" i="20"/>
  <c r="S34" i="20" s="1"/>
  <c r="R33" i="20"/>
  <c r="S33" i="20" s="1"/>
  <c r="R32" i="20"/>
  <c r="S32" i="20" s="1"/>
  <c r="R31" i="20"/>
  <c r="S31" i="20" s="1"/>
  <c r="R30" i="20"/>
  <c r="S30" i="20" s="1"/>
  <c r="R29" i="20"/>
  <c r="S29" i="20" s="1"/>
  <c r="R28" i="20"/>
  <c r="S28" i="20" s="1"/>
  <c r="R27" i="20"/>
  <c r="S27" i="20" s="1"/>
  <c r="R26" i="20"/>
  <c r="S26" i="20" s="1"/>
  <c r="R25" i="20"/>
  <c r="S25" i="20" s="1"/>
  <c r="R24" i="20"/>
  <c r="S24" i="20" s="1"/>
  <c r="R23" i="20"/>
  <c r="S23" i="20" s="1"/>
  <c r="R22" i="20"/>
  <c r="S22" i="20" s="1"/>
  <c r="R21" i="20"/>
  <c r="S21" i="20" s="1"/>
  <c r="R20" i="20"/>
  <c r="S20" i="20" s="1"/>
  <c r="R19" i="20"/>
  <c r="S19" i="20" s="1"/>
  <c r="R18" i="20"/>
  <c r="S18" i="20" s="1"/>
  <c r="R17" i="20"/>
  <c r="S17" i="20" s="1"/>
  <c r="R16" i="20"/>
  <c r="S16" i="20" s="1"/>
  <c r="R15" i="20"/>
  <c r="S15" i="20" s="1"/>
  <c r="R14" i="20"/>
  <c r="S14" i="20" s="1"/>
  <c r="R13" i="20"/>
  <c r="S13" i="20" s="1"/>
  <c r="R12" i="20"/>
  <c r="S12" i="20" s="1"/>
  <c r="R115" i="8" l="1"/>
  <c r="S115" i="8" s="1"/>
  <c r="R114" i="8"/>
  <c r="S114" i="8" s="1"/>
  <c r="R113" i="8"/>
  <c r="S113" i="8" s="1"/>
  <c r="R112" i="8"/>
  <c r="S112" i="8" s="1"/>
  <c r="R111" i="8"/>
  <c r="S111" i="8" s="1"/>
  <c r="R110" i="8"/>
  <c r="S110" i="8" s="1"/>
  <c r="R109" i="8"/>
  <c r="S109" i="8" s="1"/>
  <c r="R108" i="8"/>
  <c r="S108" i="8" s="1"/>
  <c r="R107" i="8"/>
  <c r="S107" i="8" s="1"/>
  <c r="R106" i="8"/>
  <c r="S106" i="8" s="1"/>
  <c r="R105" i="8"/>
  <c r="S105" i="8" s="1"/>
  <c r="R104" i="8"/>
  <c r="S104" i="8" s="1"/>
  <c r="R103" i="8"/>
  <c r="S103" i="8" s="1"/>
  <c r="R102" i="8"/>
  <c r="S102" i="8" s="1"/>
  <c r="R101" i="8"/>
  <c r="S101" i="8" s="1"/>
  <c r="R100" i="8"/>
  <c r="S100" i="8" s="1"/>
  <c r="R99" i="8"/>
  <c r="S99" i="8" s="1"/>
  <c r="R98" i="8"/>
  <c r="S98" i="8" s="1"/>
  <c r="R97" i="8"/>
  <c r="S97" i="8" s="1"/>
  <c r="R96" i="8"/>
  <c r="S96" i="8" s="1"/>
  <c r="R95" i="8"/>
  <c r="S95" i="8" s="1"/>
  <c r="R94" i="8"/>
  <c r="S94" i="8" s="1"/>
  <c r="R93" i="8"/>
  <c r="S93" i="8" s="1"/>
  <c r="R92" i="8"/>
  <c r="S92" i="8" s="1"/>
  <c r="R91" i="8"/>
  <c r="S91" i="8" s="1"/>
  <c r="R90" i="8"/>
  <c r="S90" i="8" s="1"/>
  <c r="R89" i="8"/>
  <c r="S89" i="8" s="1"/>
  <c r="R88" i="8"/>
  <c r="S88" i="8" s="1"/>
  <c r="R87" i="8"/>
  <c r="S87" i="8" s="1"/>
  <c r="R86" i="8"/>
  <c r="S86" i="8" s="1"/>
  <c r="R85" i="8"/>
  <c r="S85" i="8" s="1"/>
  <c r="R84" i="8"/>
  <c r="S84" i="8" s="1"/>
  <c r="R83" i="8"/>
  <c r="S83" i="8" s="1"/>
  <c r="R82" i="8"/>
  <c r="S82" i="8" s="1"/>
  <c r="R81" i="8"/>
  <c r="S81" i="8" s="1"/>
  <c r="R80" i="8"/>
  <c r="S80" i="8" s="1"/>
  <c r="R79" i="8"/>
  <c r="S79" i="8" s="1"/>
  <c r="R78" i="8"/>
  <c r="S78" i="8" s="1"/>
  <c r="R77" i="8"/>
  <c r="S77" i="8" s="1"/>
  <c r="R76" i="8"/>
  <c r="S76" i="8" s="1"/>
  <c r="R75" i="8"/>
  <c r="S75" i="8" s="1"/>
  <c r="R74" i="8"/>
  <c r="S74" i="8" s="1"/>
  <c r="R73" i="8"/>
  <c r="S73" i="8" s="1"/>
  <c r="R72" i="8"/>
  <c r="S72" i="8" s="1"/>
  <c r="R71" i="8"/>
  <c r="S71" i="8" s="1"/>
  <c r="R70" i="8"/>
  <c r="S70" i="8" s="1"/>
  <c r="R69" i="8"/>
  <c r="S69" i="8" s="1"/>
  <c r="R68" i="8"/>
  <c r="S68" i="8" s="1"/>
  <c r="R67" i="8"/>
  <c r="S67" i="8" s="1"/>
  <c r="R66" i="8"/>
  <c r="S66" i="8" s="1"/>
  <c r="R65" i="8"/>
  <c r="S65" i="8" s="1"/>
  <c r="R64" i="8"/>
  <c r="S64" i="8" s="1"/>
  <c r="R63" i="8"/>
  <c r="S63" i="8" s="1"/>
  <c r="R62" i="8"/>
  <c r="S62" i="8" s="1"/>
  <c r="R61" i="8"/>
  <c r="S61" i="8" s="1"/>
  <c r="R60" i="8"/>
  <c r="S60" i="8" s="1"/>
  <c r="R59" i="8"/>
  <c r="S59" i="8" s="1"/>
  <c r="R58" i="8"/>
  <c r="S58" i="8" s="1"/>
  <c r="R57" i="8"/>
  <c r="S57" i="8" s="1"/>
  <c r="R56" i="8"/>
  <c r="S56" i="8" s="1"/>
  <c r="R55" i="8"/>
  <c r="S55" i="8" s="1"/>
  <c r="R54" i="8"/>
  <c r="S54" i="8" s="1"/>
  <c r="R53" i="8"/>
  <c r="S53" i="8" s="1"/>
  <c r="R52" i="8"/>
  <c r="S52" i="8" s="1"/>
  <c r="R51" i="8"/>
  <c r="S51" i="8" s="1"/>
  <c r="R50" i="8"/>
  <c r="S50" i="8" s="1"/>
  <c r="R49" i="8"/>
  <c r="S49" i="8" s="1"/>
  <c r="R48" i="8"/>
  <c r="S48" i="8" s="1"/>
  <c r="R47" i="8"/>
  <c r="S47" i="8" s="1"/>
  <c r="R46" i="8"/>
  <c r="S46" i="8" s="1"/>
  <c r="R45" i="8"/>
  <c r="S45" i="8" s="1"/>
  <c r="R44" i="8"/>
  <c r="S44" i="8" s="1"/>
  <c r="R43" i="8"/>
  <c r="S43" i="8" s="1"/>
  <c r="R42" i="8"/>
  <c r="S42" i="8" s="1"/>
  <c r="R41" i="8"/>
  <c r="S41" i="8" s="1"/>
  <c r="R40" i="8"/>
  <c r="S40" i="8" s="1"/>
  <c r="R39" i="8"/>
  <c r="S39" i="8" s="1"/>
  <c r="R38" i="8"/>
  <c r="S38" i="8" s="1"/>
  <c r="R37" i="8"/>
  <c r="S37" i="8" s="1"/>
  <c r="R36" i="8"/>
  <c r="S36" i="8" s="1"/>
  <c r="R35" i="8"/>
  <c r="S35" i="8" s="1"/>
  <c r="R34" i="8"/>
  <c r="S34" i="8" s="1"/>
  <c r="R33" i="8"/>
  <c r="S33" i="8" s="1"/>
  <c r="R32" i="8"/>
  <c r="S32" i="8" s="1"/>
  <c r="R31" i="8"/>
  <c r="S31" i="8" s="1"/>
  <c r="R30" i="8"/>
  <c r="S30" i="8" s="1"/>
  <c r="R29" i="8"/>
  <c r="S29" i="8" s="1"/>
  <c r="R28" i="8"/>
  <c r="S28" i="8" s="1"/>
  <c r="R27" i="8"/>
  <c r="S27" i="8" s="1"/>
  <c r="R26" i="8"/>
  <c r="S26" i="8" s="1"/>
  <c r="R25" i="8"/>
  <c r="S25" i="8" s="1"/>
  <c r="R24" i="8"/>
  <c r="S24" i="8" s="1"/>
  <c r="R23" i="8"/>
  <c r="S23" i="8" s="1"/>
  <c r="R22" i="8"/>
  <c r="S22" i="8" s="1"/>
  <c r="R21" i="8"/>
  <c r="S21" i="8" s="1"/>
  <c r="R20" i="8"/>
  <c r="S20" i="8" s="1"/>
  <c r="R19" i="8"/>
  <c r="S19" i="8" s="1"/>
  <c r="R18" i="8"/>
  <c r="S18" i="8" s="1"/>
  <c r="R17" i="8"/>
  <c r="S17" i="8" s="1"/>
  <c r="R16" i="8"/>
  <c r="S16" i="8" s="1"/>
  <c r="R15" i="8"/>
  <c r="S15" i="8" s="1"/>
  <c r="R14" i="8"/>
  <c r="S14" i="8" s="1"/>
  <c r="R13" i="8"/>
  <c r="S13" i="8" s="1"/>
  <c r="R12" i="8"/>
  <c r="S12" i="8" s="1"/>
  <c r="P9" i="18"/>
  <c r="Q9" i="18" s="1"/>
  <c r="P10" i="18"/>
  <c r="Q10" i="18" s="1"/>
  <c r="P11" i="18"/>
  <c r="Q11" i="18" s="1"/>
  <c r="P12" i="18"/>
  <c r="Q12" i="18" s="1"/>
  <c r="P13" i="18"/>
  <c r="Q13" i="18" s="1"/>
  <c r="P14" i="18"/>
  <c r="Q14" i="18" s="1"/>
  <c r="P15" i="18"/>
  <c r="Q15" i="18" s="1"/>
  <c r="P16" i="18"/>
  <c r="Q16" i="18" s="1"/>
  <c r="P17" i="18"/>
  <c r="Q17" i="18" s="1"/>
  <c r="P18" i="18"/>
  <c r="Q18" i="18" s="1"/>
  <c r="P19" i="18"/>
  <c r="Q19" i="18" s="1"/>
  <c r="P20" i="18"/>
  <c r="Q20" i="18" s="1"/>
  <c r="P21" i="18"/>
  <c r="Q21" i="18" s="1"/>
  <c r="P22" i="18"/>
  <c r="Q22" i="18" s="1"/>
  <c r="P23" i="18"/>
  <c r="Q23" i="18" s="1"/>
  <c r="P24" i="18"/>
  <c r="Q24" i="18" s="1"/>
  <c r="P25" i="18"/>
  <c r="Q25" i="18" s="1"/>
  <c r="P26" i="18"/>
  <c r="Q26" i="18" s="1"/>
  <c r="P27" i="18"/>
  <c r="Q27" i="18" s="1"/>
  <c r="P28" i="18"/>
  <c r="Q28" i="18" s="1"/>
  <c r="P29" i="18"/>
  <c r="Q29" i="18" s="1"/>
  <c r="P35" i="16" l="1"/>
  <c r="Q35" i="16" s="1"/>
  <c r="P34" i="16"/>
  <c r="Q34" i="16" s="1"/>
  <c r="P33" i="16"/>
  <c r="Q33" i="16" s="1"/>
  <c r="P32" i="16"/>
  <c r="Q32" i="16" s="1"/>
  <c r="P31" i="16"/>
  <c r="Q31" i="16" s="1"/>
  <c r="P30" i="16"/>
  <c r="Q30" i="16" s="1"/>
  <c r="P29" i="16"/>
  <c r="Q29" i="16" s="1"/>
  <c r="P28" i="16"/>
  <c r="Q28" i="16" s="1"/>
  <c r="P27" i="16"/>
  <c r="Q27" i="16" s="1"/>
  <c r="P26" i="16"/>
  <c r="Q26" i="16" s="1"/>
  <c r="P25" i="16"/>
  <c r="Q25" i="16" s="1"/>
  <c r="P24" i="16"/>
  <c r="Q24" i="16" s="1"/>
  <c r="P23" i="16"/>
  <c r="Q23" i="16" s="1"/>
  <c r="P22" i="16"/>
  <c r="Q22" i="16" s="1"/>
  <c r="P21" i="16"/>
  <c r="Q21" i="16" s="1"/>
  <c r="P20" i="16"/>
  <c r="Q20" i="16" s="1"/>
  <c r="P19" i="16"/>
  <c r="Q19" i="16" s="1"/>
  <c r="P18" i="16"/>
  <c r="Q18" i="16" s="1"/>
  <c r="P17" i="16"/>
  <c r="Q17" i="16" s="1"/>
  <c r="P16" i="16"/>
  <c r="Q16" i="16" s="1"/>
  <c r="P15" i="16"/>
  <c r="Q15" i="16" s="1"/>
  <c r="P14" i="16"/>
  <c r="Q14" i="16" s="1"/>
  <c r="P13" i="16"/>
  <c r="Q13" i="16" s="1"/>
  <c r="P12" i="16"/>
  <c r="Q12" i="16" s="1"/>
  <c r="P11" i="16"/>
  <c r="Q11" i="16" s="1"/>
  <c r="P10" i="16"/>
  <c r="Q10" i="16" s="1"/>
  <c r="P9" i="16"/>
  <c r="Q9" i="16" s="1"/>
  <c r="R41" i="12" l="1"/>
  <c r="R40" i="12"/>
  <c r="R39" i="12"/>
  <c r="R38" i="12"/>
  <c r="R37" i="12"/>
  <c r="R36" i="12"/>
  <c r="R35" i="12"/>
  <c r="R34" i="12"/>
  <c r="R33" i="12"/>
  <c r="R32" i="12"/>
  <c r="R31" i="12"/>
  <c r="R30" i="12"/>
  <c r="R29" i="12"/>
  <c r="R28" i="12"/>
  <c r="R27" i="12"/>
  <c r="R26" i="12"/>
  <c r="R25" i="12"/>
  <c r="R24" i="12"/>
  <c r="R23" i="12"/>
  <c r="R22" i="12"/>
  <c r="R21" i="12"/>
  <c r="R20" i="12"/>
  <c r="R19" i="12"/>
  <c r="R18" i="12"/>
  <c r="R17" i="12"/>
  <c r="R16" i="12"/>
  <c r="R15" i="12"/>
  <c r="R14" i="12"/>
  <c r="R13" i="12"/>
  <c r="R12" i="12"/>
  <c r="H11" i="12"/>
  <c r="H10" i="12"/>
  <c r="H9" i="12"/>
  <c r="R9" i="12" s="1"/>
  <c r="H8" i="12"/>
  <c r="H7" i="12"/>
  <c r="H6" i="12"/>
  <c r="R6" i="12" s="1"/>
  <c r="R11" i="12" l="1"/>
  <c r="R7" i="12"/>
  <c r="R8" i="12"/>
  <c r="R10" i="12"/>
</calcChain>
</file>

<file path=xl/sharedStrings.xml><?xml version="1.0" encoding="utf-8"?>
<sst xmlns="http://schemas.openxmlformats.org/spreadsheetml/2006/main" count="1566" uniqueCount="167">
  <si>
    <t>g/km</t>
  </si>
  <si>
    <t>a</t>
  </si>
  <si>
    <t>b</t>
  </si>
  <si>
    <t>c</t>
  </si>
  <si>
    <t>d</t>
  </si>
  <si>
    <t>e</t>
  </si>
  <si>
    <t>f</t>
  </si>
  <si>
    <t>g</t>
  </si>
  <si>
    <t>ALPHA</t>
  </si>
  <si>
    <t>BETA</t>
  </si>
  <si>
    <t>GAMMA</t>
  </si>
  <si>
    <t>DELTA</t>
  </si>
  <si>
    <t>EPSILON</t>
  </si>
  <si>
    <t>ZITA</t>
  </si>
  <si>
    <t>ITA</t>
  </si>
  <si>
    <t>THITA</t>
  </si>
  <si>
    <t>RF</t>
  </si>
  <si>
    <t>LOW_SPEED_LIMIT</t>
  </si>
  <si>
    <t>TOP_SPEED_LIMIT</t>
  </si>
  <si>
    <t>Petrol cars</t>
  </si>
  <si>
    <t>Pre-Euro 1</t>
  </si>
  <si>
    <t>&lt; 1.4 l</t>
  </si>
  <si>
    <t>1.4 - 2.0 l</t>
  </si>
  <si>
    <t>&gt; 2.0 l</t>
  </si>
  <si>
    <t>Euro 1</t>
  </si>
  <si>
    <t>Euro 2</t>
  </si>
  <si>
    <t>Euro 3</t>
  </si>
  <si>
    <t>Euro 4</t>
  </si>
  <si>
    <t>Euro 5</t>
  </si>
  <si>
    <t>Euro 6</t>
  </si>
  <si>
    <t>Diesel cars</t>
  </si>
  <si>
    <t>Euro 3 + trap</t>
  </si>
  <si>
    <t>Euro 4 + trap</t>
  </si>
  <si>
    <t>rural</t>
  </si>
  <si>
    <t>urban</t>
  </si>
  <si>
    <t>SEC_NAME</t>
  </si>
  <si>
    <t>SSC_NAME</t>
  </si>
  <si>
    <t>TEC_NAME</t>
  </si>
  <si>
    <t>POL_NAME</t>
  </si>
  <si>
    <t>HEP_DRIVING_MODE</t>
  </si>
  <si>
    <t>HEP_ALPHA</t>
  </si>
  <si>
    <t>HEP_BETA</t>
  </si>
  <si>
    <t>HEP_GAMMA</t>
  </si>
  <si>
    <t>HEP_DELTA</t>
  </si>
  <si>
    <t>HEP_EPSILON</t>
  </si>
  <si>
    <t>HEP_ZITA</t>
  </si>
  <si>
    <t>HEP_ITA</t>
  </si>
  <si>
    <t>HEP_THITA</t>
  </si>
  <si>
    <t>HEP_RF</t>
  </si>
  <si>
    <t>HEP_LOW_SPEED_LIMIT</t>
  </si>
  <si>
    <t>HEP_TOP_SPEED_LIMIT</t>
  </si>
  <si>
    <t>Equation</t>
  </si>
  <si>
    <t>Heavy Duty Trucks</t>
  </si>
  <si>
    <t>y = (((Alpha * (Beta ^ Speed)) * (Speed ^ Gamma))) * (1 - RF)</t>
  </si>
  <si>
    <t>Rigid &lt;=7,5 t</t>
  </si>
  <si>
    <t>HD Euro I - 91/542/EEC Stage I</t>
  </si>
  <si>
    <t>HD Euro II - 91/542/EEC Stage II</t>
  </si>
  <si>
    <t>HD Euro III - 2000 Standards</t>
  </si>
  <si>
    <t>HD Euro IV - 2005 Standards</t>
  </si>
  <si>
    <t>HD Euro V - EGR</t>
  </si>
  <si>
    <t>HD Euro V - SCR</t>
  </si>
  <si>
    <t>HD Euro VI</t>
  </si>
  <si>
    <t>Rigid 7,5 - 12 t</t>
  </si>
  <si>
    <t>Rigid 12 - 14 t</t>
  </si>
  <si>
    <t>Rigid 14 - 20 t</t>
  </si>
  <si>
    <t>Rigid 20 - 26 t</t>
  </si>
  <si>
    <t>Rigid 26 - 28 t</t>
  </si>
  <si>
    <t>Rigid 28 - 32 t</t>
  </si>
  <si>
    <t>Rigid &gt;32 t</t>
  </si>
  <si>
    <t>Articulated 14 - 20 t</t>
  </si>
  <si>
    <t>Articulated 20 - 28 t</t>
  </si>
  <si>
    <t>Articulated 28 - 34 t</t>
  </si>
  <si>
    <t>Articulated 34 - 40 t</t>
  </si>
  <si>
    <t>Articulated 40 - 50 t</t>
  </si>
  <si>
    <t>Buses</t>
  </si>
  <si>
    <t>Urban Buses Midi &lt;=15 t</t>
  </si>
  <si>
    <t>Urban Buses Standard 15 - 18 t</t>
  </si>
  <si>
    <t>Urban Buses Articulated &gt;18 t</t>
  </si>
  <si>
    <t>y = (((((Alpha * (Speed ^ 3)) + (Beta * (Speed ^ 2))) + (Gamma * Speed)) + Delta)) * (1 - RF)</t>
  </si>
  <si>
    <t>Coaches Standard &lt;=18 t</t>
  </si>
  <si>
    <t>Coaches Articulated &gt;18 t</t>
  </si>
  <si>
    <t>U</t>
  </si>
  <si>
    <t>Petrol LGVs</t>
  </si>
  <si>
    <t>N1 (I)</t>
  </si>
  <si>
    <t>N1 (II)</t>
  </si>
  <si>
    <t>N1 (III)</t>
  </si>
  <si>
    <t>Diesel LGVs</t>
  </si>
  <si>
    <t>motorway</t>
  </si>
  <si>
    <t>PM (exhaust)</t>
  </si>
  <si>
    <t>y = ((1 / (((Gamma * (Speed ^ 2)) + (Beta * Speed)) + Alpha))) * (1-RF)</t>
  </si>
  <si>
    <t>y = (((Alpha * (Speed ^ Beta)) + (Gamma * (Speed ^ Delta)))) * (1-RF)</t>
  </si>
  <si>
    <t>y = ((Alpha - (Beta * Exp(((-1) * Gamma) * (Speed ^ Delta))))) * (1-RF)</t>
  </si>
  <si>
    <t>y = ((Alpha + (Beta / (1 + Exp((((-1) * Gamma) + (Delta * Ln(Speed))) + (Epsilon * Speed)))))) * (1-RF)</t>
  </si>
  <si>
    <t>y = (((Alpha + (Beta * Speed)) ^ ((-1) / Gamma))) * (1-RF)</t>
  </si>
  <si>
    <t>y = (Exp ((Alpha + (Beta / Speed)) + (Gamma * Ln(Speed)))) * (1-RF)</t>
  </si>
  <si>
    <t>GB</t>
  </si>
  <si>
    <t>London</t>
  </si>
  <si>
    <t>Vehicle type</t>
  </si>
  <si>
    <t>Fuel type</t>
  </si>
  <si>
    <t>Engine capacity (cc) or weight limit (tonnes)</t>
  </si>
  <si>
    <t>Emission standard</t>
  </si>
  <si>
    <t>Function</t>
  </si>
  <si>
    <t>Coefficients</t>
  </si>
  <si>
    <t>Adjustment factor (k)</t>
  </si>
  <si>
    <t>Valid speed range</t>
  </si>
  <si>
    <t>Speeds (km/h)</t>
  </si>
  <si>
    <t>Emissions (g/km)</t>
  </si>
  <si>
    <t>Type</t>
  </si>
  <si>
    <t>Formula (y=EF in g/km; x=speed in km/h)</t>
  </si>
  <si>
    <t>Minimum (km/h)</t>
  </si>
  <si>
    <t>Maximum (km/h)</t>
  </si>
  <si>
    <t>Moped</t>
  </si>
  <si>
    <t>Petrol</t>
  </si>
  <si>
    <t>&lt; 50 cc</t>
  </si>
  <si>
    <t>Polynomial</t>
  </si>
  <si>
    <t xml:space="preserve">Euro 5 </t>
  </si>
  <si>
    <t>M/cycle, 2-stroke</t>
  </si>
  <si>
    <t>&lt;=150</t>
  </si>
  <si>
    <t>150-250</t>
  </si>
  <si>
    <t>M/cycle, 4-stroke</t>
  </si>
  <si>
    <t>250-750</t>
  </si>
  <si>
    <t>&gt;750</t>
  </si>
  <si>
    <t>Title:</t>
  </si>
  <si>
    <t>NAEI Ref:</t>
  </si>
  <si>
    <t>Author:</t>
  </si>
  <si>
    <t>Date:</t>
  </si>
  <si>
    <t>Notes:</t>
  </si>
  <si>
    <t>QA Checks: This Spreadsheet</t>
  </si>
  <si>
    <t>By</t>
  </si>
  <si>
    <t>Verified</t>
  </si>
  <si>
    <t>Check by</t>
  </si>
  <si>
    <t>Bus Euro V EGR</t>
  </si>
  <si>
    <t>Bus Euro V SCR</t>
  </si>
  <si>
    <t>Fuel / Size</t>
  </si>
  <si>
    <t>Euro standard</t>
  </si>
  <si>
    <t>Average speed (km/h)</t>
  </si>
  <si>
    <t>NOx EF (g/km)</t>
  </si>
  <si>
    <t>Enter average speed for all vehicle types here (km/h)</t>
  </si>
  <si>
    <t>((Alpha * Speed ^ 2) + (Beta * Speed) + Gamma + (Delta * (Log(Speed)) + (Epsilon * Exp(Zita * Speed)) + (Ita * (Speed ^ Thita))) * (1 - RF)</t>
  </si>
  <si>
    <t>((Alpha + Gamma * Speed + Epsilon * Speed ^2 + Zita / Speed ) / (1 + Beta * Speed + Delta * Speed ^ 2)) * (1 - RF)</t>
  </si>
  <si>
    <t>PM Emission Factors</t>
  </si>
  <si>
    <t>COPERT 4 version 10.0</t>
  </si>
  <si>
    <t>1. These factors shoud not be used for London black cabs, Diesel LGV N1 (III) factors should be used instead</t>
  </si>
  <si>
    <t>PM EF (g/km)</t>
  </si>
  <si>
    <t>1. Please use these LGV N1 (III) factors for London black cabs.</t>
  </si>
  <si>
    <t>2. The factors for N1 (I) are taken from the factors for medium Diesel Cars</t>
  </si>
  <si>
    <t>Average speed</t>
  </si>
  <si>
    <t>8 Sheets + QA</t>
  </si>
  <si>
    <t>For petrol cars, COPERT 4v10 is not able to provide speed-emission factor equations, but gives average factors for all speeds on urban, rural and motorway road types</t>
  </si>
  <si>
    <t>For petrol LGVs, COPERT 4v10 is not able to provide speed-emission factor equations, but gives average factors for all speeds on urban, rural and motorway road types</t>
  </si>
  <si>
    <t xml:space="preserve">Pre-Euro </t>
  </si>
  <si>
    <t>1. The table below gives the suggested weighting between EGR and SCR Euro V HGVs</t>
  </si>
  <si>
    <t xml:space="preserve"> </t>
  </si>
  <si>
    <t>Rigid Euro V EGR</t>
  </si>
  <si>
    <t>Rigid Euro V SCR</t>
  </si>
  <si>
    <t>Artic Euro V EGR</t>
  </si>
  <si>
    <t>Artic Euro V SCR</t>
  </si>
  <si>
    <t>Coach</t>
  </si>
  <si>
    <r>
      <t>y=k*(a+bx+cx</t>
    </r>
    <r>
      <rPr>
        <vertAlign val="superscript"/>
        <sz val="11"/>
        <rFont val="Calibri"/>
        <family val="2"/>
        <scheme val="minor"/>
      </rPr>
      <t>2</t>
    </r>
    <r>
      <rPr>
        <sz val="11"/>
        <rFont val="Calibri"/>
        <family val="2"/>
        <scheme val="minor"/>
      </rPr>
      <t>+dx</t>
    </r>
    <r>
      <rPr>
        <vertAlign val="superscript"/>
        <sz val="11"/>
        <rFont val="Calibri"/>
        <family val="2"/>
        <scheme val="minor"/>
      </rPr>
      <t>3</t>
    </r>
    <r>
      <rPr>
        <sz val="11"/>
        <rFont val="Calibri"/>
        <family val="2"/>
        <scheme val="minor"/>
      </rPr>
      <t>+ex</t>
    </r>
    <r>
      <rPr>
        <vertAlign val="superscript"/>
        <sz val="11"/>
        <rFont val="Calibri"/>
        <family val="2"/>
        <scheme val="minor"/>
      </rPr>
      <t>4</t>
    </r>
    <r>
      <rPr>
        <sz val="11"/>
        <rFont val="Calibri"/>
        <family val="2"/>
        <scheme val="minor"/>
      </rPr>
      <t>+fx</t>
    </r>
    <r>
      <rPr>
        <vertAlign val="superscript"/>
        <sz val="11"/>
        <rFont val="Calibri"/>
        <family val="2"/>
        <scheme val="minor"/>
      </rPr>
      <t>5</t>
    </r>
    <r>
      <rPr>
        <sz val="11"/>
        <rFont val="Calibri"/>
        <family val="2"/>
        <scheme val="minor"/>
      </rPr>
      <t>+gx</t>
    </r>
    <r>
      <rPr>
        <vertAlign val="superscript"/>
        <sz val="11"/>
        <rFont val="Calibri"/>
        <family val="2"/>
        <scheme val="minor"/>
      </rPr>
      <t>6</t>
    </r>
    <r>
      <rPr>
        <sz val="11"/>
        <rFont val="Calibri"/>
        <family val="2"/>
        <scheme val="minor"/>
      </rPr>
      <t>)/x</t>
    </r>
  </si>
  <si>
    <t>rtp_Copert4v10_PMEFs_final.xls</t>
  </si>
  <si>
    <t>ED59801001</t>
  </si>
  <si>
    <t>Checked by Tim Murrells (Ricardo-AEA)</t>
  </si>
  <si>
    <t>Road vehicle emission factors for PM based on COPERT 4 v10.0 (2012): speed-emission factor equations</t>
  </si>
  <si>
    <t>TM</t>
  </si>
  <si>
    <t>Explanatory notes page</t>
  </si>
  <si>
    <t>Hot exhaust emission factor-speed functions for each vehicle type</t>
  </si>
  <si>
    <t>Peter Brown &amp; Yvonne Pang (Ricardo-AEA)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</si>
</sst>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
    <numFmt numFmtId="165" formatCode="0.0000"/>
    <numFmt numFmtId="166" formatCode="0.000"/>
    <numFmt numFmtId="167" formatCode="0.0_ "/>
    <numFmt numFmtId="168" formatCode="0.000000"/>
    <numFmt numFmtId="169" formatCode="_-* #,##0.0000_-;\-* #,##0.0000_-;_-* &quot;-&quot;??_-;_-@_-"/>
    <numFmt numFmtId="170" formatCode="_-* #,##0.000000_-;\-* #,##0.00000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2"/>
      <color indexed="10"/>
      <name val="Arial"/>
      <family val="2"/>
    </font>
    <font>
      <b/>
      <sz val="10"/>
      <color indexed="10"/>
      <name val="Arial"/>
      <family val="2"/>
    </font>
    <font>
      <sz val="10"/>
      <color indexed="10"/>
      <name val="Arial"/>
      <family val="2"/>
    </font>
    <font>
      <sz val="10"/>
      <name val="Arial"/>
      <family val="2"/>
    </font>
    <font>
      <b/>
      <sz val="12"/>
      <name val="Arial"/>
      <family val="2"/>
    </font>
    <font>
      <b/>
      <sz val="10"/>
      <name val="Arial"/>
      <family val="2"/>
    </font>
    <font>
      <i/>
      <sz val="10"/>
      <name val="Arial"/>
      <family val="2"/>
    </font>
    <font>
      <sz val="10"/>
      <color indexed="8"/>
      <name val="Arial"/>
      <family val="2"/>
    </font>
    <font>
      <b/>
      <sz val="11"/>
      <color theme="1"/>
      <name val="Calibri"/>
      <family val="2"/>
      <scheme val="minor"/>
    </font>
    <font>
      <sz val="11"/>
      <name val="Calibri"/>
      <family val="2"/>
      <scheme val="minor"/>
    </font>
    <font>
      <sz val="9"/>
      <name val="Arial"/>
      <family val="2"/>
    </font>
    <font>
      <sz val="10"/>
      <color indexed="8"/>
      <name val="MS Sans Serif"/>
      <family val="2"/>
    </font>
    <font>
      <u/>
      <sz val="7"/>
      <color indexed="12"/>
      <name val="Arial"/>
      <family val="2"/>
    </font>
    <font>
      <sz val="11"/>
      <color theme="1"/>
      <name val="Arial"/>
      <family val="2"/>
    </font>
    <font>
      <sz val="11"/>
      <color rgb="FF3F3F76"/>
      <name val="Arial"/>
      <family val="2"/>
    </font>
    <font>
      <b/>
      <sz val="11"/>
      <name val="Calibri"/>
      <family val="2"/>
      <scheme val="minor"/>
    </font>
    <font>
      <b/>
      <sz val="12"/>
      <color rgb="FFFF0000"/>
      <name val="Calibri"/>
      <family val="2"/>
      <scheme val="minor"/>
    </font>
    <font>
      <b/>
      <sz val="12"/>
      <color theme="0"/>
      <name val="Arial"/>
      <family val="2"/>
    </font>
    <font>
      <sz val="20"/>
      <color rgb="FFFF0000"/>
      <name val="Calibri"/>
      <family val="2"/>
      <scheme val="minor"/>
    </font>
    <font>
      <b/>
      <sz val="16"/>
      <color rgb="FFFF0000"/>
      <name val="Calibri"/>
      <family val="2"/>
      <scheme val="minor"/>
    </font>
    <font>
      <b/>
      <sz val="14"/>
      <color rgb="FFFF0000"/>
      <name val="Calibri"/>
      <family val="2"/>
      <scheme val="minor"/>
    </font>
    <font>
      <sz val="10"/>
      <name val="Calibri"/>
      <family val="2"/>
      <scheme val="minor"/>
    </font>
    <font>
      <b/>
      <sz val="11"/>
      <color rgb="FFFF0000"/>
      <name val="Calibri"/>
      <family val="2"/>
      <scheme val="minor"/>
    </font>
    <font>
      <u/>
      <sz val="11"/>
      <color indexed="12"/>
      <name val="Calibri"/>
      <family val="2"/>
      <scheme val="minor"/>
    </font>
    <font>
      <sz val="11"/>
      <color indexed="8"/>
      <name val="Calibri"/>
      <family val="2"/>
      <scheme val="minor"/>
    </font>
    <font>
      <b/>
      <sz val="11"/>
      <color theme="0"/>
      <name val="Calibri"/>
      <family val="2"/>
      <scheme val="minor"/>
    </font>
    <font>
      <sz val="11"/>
      <name val="Arial"/>
      <family val="2"/>
    </font>
    <font>
      <vertAlign val="superscript"/>
      <sz val="11"/>
      <name val="Calibri"/>
      <family val="2"/>
      <scheme val="minor"/>
    </font>
    <font>
      <b/>
      <sz val="16"/>
      <color theme="0" tint="-0.34998626667073579"/>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55"/>
        <bgColor indexed="64"/>
      </patternFill>
    </fill>
    <fill>
      <patternFill patternType="solid">
        <fgColor rgb="FFFFCC99"/>
      </patternFill>
    </fill>
    <fill>
      <patternFill patternType="solid">
        <fgColor theme="5" tint="0.79998168889431442"/>
        <bgColor indexed="65"/>
      </patternFill>
    </fill>
    <fill>
      <patternFill patternType="solid">
        <fgColor theme="0"/>
        <bgColor indexed="64"/>
      </patternFill>
    </fill>
    <fill>
      <patternFill patternType="solid">
        <fgColor rgb="FF777777"/>
        <bgColor indexed="64"/>
      </patternFill>
    </fill>
    <fill>
      <patternFill patternType="solid">
        <fgColor theme="0" tint="-0.249977111117893"/>
        <bgColor indexed="64"/>
      </patternFill>
    </fill>
    <fill>
      <patternFill patternType="solid">
        <fgColor rgb="FFFF99FF"/>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s>
  <cellStyleXfs count="18">
    <xf numFmtId="0" fontId="0" fillId="0" borderId="0"/>
    <xf numFmtId="43" fontId="1" fillId="0" borderId="0" applyFont="0" applyFill="0" applyBorder="0" applyAlignment="0" applyProtection="0"/>
    <xf numFmtId="0" fontId="6" fillId="0" borderId="0"/>
    <xf numFmtId="0" fontId="10" fillId="0" borderId="0"/>
    <xf numFmtId="9" fontId="6" fillId="0" borderId="0" applyFont="0" applyFill="0" applyBorder="0" applyAlignment="0" applyProtection="0"/>
    <xf numFmtId="0" fontId="6" fillId="0" borderId="0"/>
    <xf numFmtId="0" fontId="14" fillId="0" borderId="0"/>
    <xf numFmtId="43"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alignment vertical="top"/>
      <protection locked="0"/>
    </xf>
    <xf numFmtId="9" fontId="6" fillId="0" borderId="0" applyFont="0" applyFill="0" applyBorder="0" applyAlignment="0" applyProtection="0"/>
    <xf numFmtId="0" fontId="16" fillId="6" borderId="0" applyNumberFormat="0" applyBorder="0" applyAlignment="0" applyProtection="0"/>
    <xf numFmtId="44" fontId="6" fillId="0" borderId="0" applyFont="0" applyFill="0" applyBorder="0" applyAlignment="0" applyProtection="0"/>
    <xf numFmtId="0" fontId="17" fillId="5" borderId="16" applyNumberFormat="0" applyAlignment="0" applyProtection="0"/>
    <xf numFmtId="0" fontId="1" fillId="0" borderId="0"/>
    <xf numFmtId="0" fontId="6" fillId="0" borderId="0"/>
    <xf numFmtId="0" fontId="1" fillId="0" borderId="0"/>
    <xf numFmtId="9" fontId="1" fillId="0" borderId="0" applyFont="0" applyFill="0" applyBorder="0" applyAlignment="0" applyProtection="0"/>
  </cellStyleXfs>
  <cellXfs count="130">
    <xf numFmtId="0" fontId="0" fillId="0" borderId="0" xfId="0"/>
    <xf numFmtId="0" fontId="8" fillId="0" borderId="13" xfId="5" applyFont="1" applyBorder="1"/>
    <xf numFmtId="0" fontId="8" fillId="0" borderId="14" xfId="5" applyFont="1" applyBorder="1"/>
    <xf numFmtId="0" fontId="6" fillId="0" borderId="13" xfId="5" applyBorder="1"/>
    <xf numFmtId="0" fontId="6" fillId="0" borderId="14" xfId="5" applyBorder="1"/>
    <xf numFmtId="0" fontId="6" fillId="0" borderId="0" xfId="5"/>
    <xf numFmtId="0" fontId="8" fillId="0" borderId="3" xfId="5" applyFont="1" applyBorder="1"/>
    <xf numFmtId="0" fontId="11" fillId="0" borderId="0" xfId="0" applyFont="1"/>
    <xf numFmtId="0" fontId="6" fillId="0" borderId="3" xfId="5" applyBorder="1"/>
    <xf numFmtId="0" fontId="6" fillId="0" borderId="11" xfId="5" applyBorder="1"/>
    <xf numFmtId="0" fontId="8" fillId="0" borderId="11" xfId="5" applyFont="1" applyBorder="1"/>
    <xf numFmtId="0" fontId="8" fillId="0" borderId="11" xfId="5" applyFont="1" applyBorder="1" applyAlignment="1">
      <alignment vertical="top" wrapText="1"/>
    </xf>
    <xf numFmtId="0" fontId="6" fillId="0" borderId="0" xfId="5" applyBorder="1"/>
    <xf numFmtId="14" fontId="8" fillId="0" borderId="11" xfId="5" applyNumberFormat="1" applyFont="1" applyBorder="1" applyAlignment="1">
      <alignment horizontal="left"/>
    </xf>
    <xf numFmtId="0" fontId="8" fillId="0" borderId="15" xfId="5" applyFont="1" applyBorder="1"/>
    <xf numFmtId="0" fontId="8" fillId="0" borderId="10" xfId="5" applyFont="1" applyBorder="1"/>
    <xf numFmtId="0" fontId="6" fillId="0" borderId="15" xfId="5" applyBorder="1"/>
    <xf numFmtId="0" fontId="8" fillId="3" borderId="13" xfId="5" applyFont="1" applyFill="1" applyBorder="1"/>
    <xf numFmtId="0" fontId="6" fillId="3" borderId="14" xfId="5" applyFill="1" applyBorder="1"/>
    <xf numFmtId="0" fontId="8" fillId="3" borderId="14" xfId="5" applyFont="1" applyFill="1" applyBorder="1"/>
    <xf numFmtId="0" fontId="4" fillId="3" borderId="3" xfId="5" applyFont="1" applyFill="1" applyBorder="1"/>
    <xf numFmtId="0" fontId="5" fillId="3" borderId="11" xfId="5" applyFont="1" applyFill="1" applyBorder="1"/>
    <xf numFmtId="0" fontId="8" fillId="3" borderId="3" xfId="5" applyFont="1" applyFill="1" applyBorder="1"/>
    <xf numFmtId="0" fontId="6" fillId="0" borderId="0" xfId="5" applyFill="1" applyBorder="1"/>
    <xf numFmtId="0" fontId="10" fillId="0" borderId="0" xfId="6" applyFont="1" applyFill="1" applyBorder="1" applyAlignment="1">
      <alignment horizontal="left" wrapText="1"/>
    </xf>
    <xf numFmtId="0" fontId="0" fillId="7" borderId="0" xfId="0" applyFont="1" applyFill="1"/>
    <xf numFmtId="0" fontId="1" fillId="7" borderId="0" xfId="16" applyFont="1" applyFill="1"/>
    <xf numFmtId="0" fontId="24" fillId="7" borderId="0" xfId="0" applyFont="1" applyFill="1" applyBorder="1"/>
    <xf numFmtId="0" fontId="0" fillId="7" borderId="0" xfId="0" applyFont="1" applyFill="1" applyBorder="1"/>
    <xf numFmtId="0" fontId="11" fillId="7" borderId="0" xfId="0" applyFont="1" applyFill="1"/>
    <xf numFmtId="164" fontId="25" fillId="7" borderId="0" xfId="16" applyNumberFormat="1" applyFont="1" applyFill="1" applyBorder="1" applyAlignment="1">
      <alignment horizontal="center"/>
    </xf>
    <xf numFmtId="0" fontId="18" fillId="7" borderId="0" xfId="14" applyFont="1" applyFill="1"/>
    <xf numFmtId="0" fontId="19" fillId="7" borderId="0" xfId="0" applyFont="1" applyFill="1"/>
    <xf numFmtId="1" fontId="0" fillId="7" borderId="0" xfId="0" applyNumberFormat="1" applyFont="1" applyFill="1"/>
    <xf numFmtId="166" fontId="0" fillId="7" borderId="0" xfId="0" applyNumberFormat="1" applyFont="1" applyFill="1"/>
    <xf numFmtId="0" fontId="11" fillId="7" borderId="0" xfId="16" applyFont="1" applyFill="1"/>
    <xf numFmtId="0" fontId="1" fillId="7" borderId="0" xfId="14" applyFont="1" applyFill="1"/>
    <xf numFmtId="164" fontId="0" fillId="7" borderId="0" xfId="0" applyNumberFormat="1" applyFill="1" applyBorder="1"/>
    <xf numFmtId="0" fontId="0" fillId="7" borderId="0" xfId="0" applyFill="1"/>
    <xf numFmtId="0" fontId="20" fillId="8" borderId="18" xfId="0" applyFont="1" applyFill="1" applyBorder="1" applyAlignment="1">
      <alignment vertical="center" wrapText="1"/>
    </xf>
    <xf numFmtId="0" fontId="21" fillId="9" borderId="0" xfId="14" applyFont="1" applyFill="1" applyAlignment="1">
      <alignment vertical="center"/>
    </xf>
    <xf numFmtId="0" fontId="0" fillId="9" borderId="0" xfId="0" applyFont="1" applyFill="1"/>
    <xf numFmtId="0" fontId="22" fillId="9" borderId="0" xfId="0" applyFont="1" applyFill="1"/>
    <xf numFmtId="0" fontId="3" fillId="7" borderId="0" xfId="0" applyFont="1" applyFill="1"/>
    <xf numFmtId="0" fontId="5" fillId="7" borderId="0" xfId="0" applyFont="1" applyFill="1"/>
    <xf numFmtId="0" fontId="6" fillId="7" borderId="0" xfId="0" applyFont="1" applyFill="1"/>
    <xf numFmtId="0" fontId="6" fillId="7" borderId="0" xfId="0" applyFont="1" applyFill="1" applyBorder="1"/>
    <xf numFmtId="0" fontId="7" fillId="7" borderId="0" xfId="0" applyFont="1" applyFill="1"/>
    <xf numFmtId="0" fontId="0" fillId="7" borderId="0" xfId="0" applyFill="1" applyAlignment="1">
      <alignment horizontal="center"/>
    </xf>
    <xf numFmtId="0" fontId="0" fillId="7" borderId="0" xfId="0" applyFill="1" applyBorder="1"/>
    <xf numFmtId="165" fontId="0" fillId="7" borderId="0" xfId="0" applyNumberFormat="1" applyFill="1"/>
    <xf numFmtId="43" fontId="0" fillId="7" borderId="0" xfId="1" applyFont="1" applyFill="1" applyBorder="1"/>
    <xf numFmtId="1" fontId="0" fillId="7" borderId="0" xfId="0" applyNumberFormat="1" applyFill="1" applyBorder="1"/>
    <xf numFmtId="0" fontId="9" fillId="7" borderId="0" xfId="0" applyFont="1" applyFill="1"/>
    <xf numFmtId="17" fontId="0" fillId="7" borderId="0" xfId="0" quotePrefix="1" applyNumberFormat="1" applyFill="1"/>
    <xf numFmtId="0" fontId="20" fillId="0" borderId="0" xfId="0" applyFont="1" applyFill="1" applyBorder="1" applyAlignment="1">
      <alignment vertical="center"/>
    </xf>
    <xf numFmtId="0" fontId="0" fillId="0" borderId="0" xfId="0" applyAlignment="1"/>
    <xf numFmtId="0" fontId="26" fillId="0" borderId="0" xfId="9" applyFont="1" applyAlignment="1" applyProtection="1"/>
    <xf numFmtId="0" fontId="11" fillId="0" borderId="0" xfId="0" applyFont="1" applyAlignment="1"/>
    <xf numFmtId="0" fontId="0" fillId="0" borderId="0" xfId="0" applyAlignment="1">
      <alignment wrapText="1"/>
    </xf>
    <xf numFmtId="167" fontId="0" fillId="7" borderId="0" xfId="0" applyNumberFormat="1" applyFill="1"/>
    <xf numFmtId="168" fontId="0" fillId="7" borderId="0" xfId="0" applyNumberFormat="1" applyFill="1"/>
    <xf numFmtId="166" fontId="0" fillId="7" borderId="0" xfId="0" applyNumberFormat="1" applyFill="1"/>
    <xf numFmtId="9" fontId="6" fillId="7" borderId="1" xfId="0" applyNumberFormat="1" applyFont="1" applyFill="1" applyBorder="1"/>
    <xf numFmtId="0" fontId="2" fillId="7" borderId="0" xfId="0" applyFont="1" applyFill="1"/>
    <xf numFmtId="0" fontId="25" fillId="7" borderId="0" xfId="0" applyFont="1" applyFill="1"/>
    <xf numFmtId="0" fontId="6" fillId="7" borderId="0" xfId="0" applyFont="1" applyFill="1" applyBorder="1" applyAlignment="1">
      <alignment horizontal="right"/>
    </xf>
    <xf numFmtId="9" fontId="6" fillId="7" borderId="0" xfId="0" applyNumberFormat="1" applyFont="1" applyFill="1" applyBorder="1"/>
    <xf numFmtId="0" fontId="27" fillId="7" borderId="0" xfId="3" applyFont="1" applyFill="1" applyBorder="1" applyAlignment="1"/>
    <xf numFmtId="0" fontId="1" fillId="7" borderId="0" xfId="0" applyFont="1" applyFill="1" applyBorder="1"/>
    <xf numFmtId="0" fontId="27" fillId="7" borderId="0" xfId="3" applyFont="1" applyFill="1" applyBorder="1" applyAlignment="1">
      <alignment horizontal="right"/>
    </xf>
    <xf numFmtId="0" fontId="6" fillId="7" borderId="1" xfId="0" applyFont="1" applyFill="1" applyBorder="1" applyAlignment="1">
      <alignment horizontal="left"/>
    </xf>
    <xf numFmtId="0" fontId="12" fillId="7" borderId="0" xfId="0" applyFont="1" applyFill="1" applyBorder="1"/>
    <xf numFmtId="164" fontId="0" fillId="7" borderId="0" xfId="0" applyNumberFormat="1" applyFill="1"/>
    <xf numFmtId="0" fontId="13" fillId="7" borderId="0" xfId="0" applyFont="1" applyFill="1" applyBorder="1" applyAlignment="1">
      <alignment horizontal="center" vertical="center"/>
    </xf>
    <xf numFmtId="0" fontId="13" fillId="7" borderId="0" xfId="0" applyFont="1" applyFill="1" applyAlignment="1">
      <alignment horizontal="center" vertical="center"/>
    </xf>
    <xf numFmtId="0" fontId="0" fillId="7" borderId="0" xfId="0" applyFill="1" applyAlignment="1">
      <alignment horizontal="center" vertical="center"/>
    </xf>
    <xf numFmtId="164" fontId="23" fillId="2" borderId="1" xfId="16" applyNumberFormat="1" applyFont="1" applyFill="1" applyBorder="1" applyAlignment="1">
      <alignment horizontal="center"/>
    </xf>
    <xf numFmtId="1" fontId="23" fillId="2" borderId="1" xfId="16" applyNumberFormat="1" applyFont="1" applyFill="1" applyBorder="1" applyAlignment="1">
      <alignment horizontal="center"/>
    </xf>
    <xf numFmtId="170" fontId="29" fillId="10" borderId="0" xfId="1" applyNumberFormat="1" applyFont="1" applyFill="1"/>
    <xf numFmtId="169" fontId="12" fillId="10" borderId="0" xfId="1" applyNumberFormat="1" applyFont="1" applyFill="1"/>
    <xf numFmtId="165" fontId="0" fillId="10" borderId="0" xfId="0" applyNumberFormat="1" applyFill="1"/>
    <xf numFmtId="0" fontId="0" fillId="0" borderId="0" xfId="0" applyBorder="1"/>
    <xf numFmtId="0" fontId="20" fillId="8" borderId="18" xfId="0" applyFont="1" applyFill="1" applyBorder="1" applyAlignment="1">
      <alignment horizontal="center" vertical="center" wrapText="1"/>
    </xf>
    <xf numFmtId="0" fontId="0" fillId="2" borderId="1" xfId="0" applyFill="1" applyBorder="1" applyAlignment="1">
      <alignment horizontal="center" vertical="center"/>
    </xf>
    <xf numFmtId="0" fontId="27"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1" applyNumberFormat="1" applyFont="1" applyFill="1" applyBorder="1" applyAlignment="1">
      <alignment horizontal="center" vertical="center"/>
    </xf>
    <xf numFmtId="2" fontId="12" fillId="7" borderId="0" xfId="1" applyNumberFormat="1" applyFont="1" applyFill="1" applyBorder="1" applyAlignment="1">
      <alignment horizontal="center" vertical="center"/>
    </xf>
    <xf numFmtId="0" fontId="27" fillId="7" borderId="0" xfId="1" applyNumberFormat="1" applyFont="1" applyFill="1" applyBorder="1" applyAlignment="1">
      <alignment horizontal="center" vertical="center"/>
    </xf>
    <xf numFmtId="0" fontId="28" fillId="4" borderId="14"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31" fillId="9" borderId="0" xfId="0" applyFont="1" applyFill="1"/>
    <xf numFmtId="0" fontId="8" fillId="11" borderId="0" xfId="15" applyFont="1" applyFill="1"/>
    <xf numFmtId="0" fontId="8" fillId="11" borderId="11" xfId="15" applyFont="1" applyFill="1" applyBorder="1"/>
    <xf numFmtId="14" fontId="8" fillId="11" borderId="10" xfId="15" applyNumberFormat="1" applyFont="1" applyFill="1" applyBorder="1" applyAlignment="1">
      <alignment horizontal="left"/>
    </xf>
    <xf numFmtId="0" fontId="6" fillId="11" borderId="3" xfId="15" applyFill="1" applyBorder="1"/>
    <xf numFmtId="0" fontId="8" fillId="11" borderId="3" xfId="15" applyFont="1" applyFill="1" applyBorder="1" applyAlignment="1">
      <alignment vertical="top"/>
    </xf>
    <xf numFmtId="0" fontId="8" fillId="11" borderId="3" xfId="15" applyFont="1" applyFill="1" applyBorder="1"/>
    <xf numFmtId="0" fontId="8" fillId="11" borderId="15" xfId="15" applyFont="1" applyFill="1" applyBorder="1"/>
    <xf numFmtId="0" fontId="2" fillId="11" borderId="10" xfId="15" applyFont="1" applyFill="1" applyBorder="1"/>
    <xf numFmtId="14" fontId="8" fillId="3" borderId="11" xfId="5" applyNumberFormat="1" applyFont="1" applyFill="1" applyBorder="1" applyAlignment="1">
      <alignment horizontal="center"/>
    </xf>
    <xf numFmtId="0" fontId="6" fillId="3" borderId="11" xfId="15" applyFont="1" applyFill="1" applyBorder="1"/>
    <xf numFmtId="0" fontId="6" fillId="3" borderId="3" xfId="15" applyFill="1" applyBorder="1"/>
    <xf numFmtId="0" fontId="6" fillId="3" borderId="0" xfId="15" applyFont="1" applyFill="1" applyBorder="1"/>
    <xf numFmtId="0" fontId="6" fillId="3" borderId="0" xfId="15" applyFill="1" applyBorder="1"/>
    <xf numFmtId="0" fontId="6" fillId="0" borderId="0" xfId="15" applyFont="1" applyFill="1" applyBorder="1"/>
    <xf numFmtId="0" fontId="6" fillId="0" borderId="0" xfId="15" applyFill="1" applyBorder="1"/>
    <xf numFmtId="0" fontId="4" fillId="3" borderId="15" xfId="5" applyFont="1" applyFill="1" applyBorder="1"/>
    <xf numFmtId="0" fontId="5" fillId="3" borderId="10" xfId="5" applyFont="1" applyFill="1" applyBorder="1"/>
    <xf numFmtId="0" fontId="8" fillId="3" borderId="15" xfId="5" applyFont="1" applyFill="1" applyBorder="1"/>
    <xf numFmtId="0" fontId="8" fillId="3" borderId="10" xfId="5" applyFont="1" applyFill="1" applyBorder="1"/>
    <xf numFmtId="9" fontId="0" fillId="7" borderId="1" xfId="17" applyFont="1" applyFill="1" applyBorder="1"/>
    <xf numFmtId="0" fontId="20" fillId="8" borderId="19"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3" fillId="7" borderId="0" xfId="16" applyFont="1" applyFill="1" applyAlignment="1">
      <alignment horizontal="center" vertical="center" wrapText="1"/>
    </xf>
    <xf numFmtId="0" fontId="25" fillId="7" borderId="0" xfId="0" applyFont="1" applyFill="1" applyAlignment="1">
      <alignment wrapText="1"/>
    </xf>
    <xf numFmtId="0" fontId="0" fillId="0" borderId="11" xfId="0" applyBorder="1" applyAlignment="1">
      <alignment wrapText="1"/>
    </xf>
    <xf numFmtId="0" fontId="28" fillId="4" borderId="21" xfId="0" applyFont="1" applyFill="1" applyBorder="1" applyAlignment="1">
      <alignment horizontal="center" vertical="center" wrapText="1"/>
    </xf>
    <xf numFmtId="0" fontId="0" fillId="0" borderId="22" xfId="0" applyBorder="1" applyAlignment="1">
      <alignment horizontal="center" vertical="center" wrapText="1"/>
    </xf>
    <xf numFmtId="0" fontId="28" fillId="4" borderId="23" xfId="0" applyFont="1" applyFill="1" applyBorder="1" applyAlignment="1">
      <alignment horizontal="center" vertical="center" wrapText="1"/>
    </xf>
    <xf numFmtId="0" fontId="0" fillId="0" borderId="0" xfId="0" applyAlignment="1">
      <alignment horizontal="center" vertical="center" wrapText="1"/>
    </xf>
    <xf numFmtId="0" fontId="28" fillId="4"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17" xfId="0" applyFont="1" applyFill="1" applyBorder="1" applyAlignment="1">
      <alignment horizontal="center" vertical="center" wrapText="1"/>
    </xf>
  </cellXfs>
  <cellStyles count="18">
    <cellStyle name="20% - Accent2 2" xfId="11"/>
    <cellStyle name="Comma" xfId="1" builtinId="3"/>
    <cellStyle name="Comma 2" xfId="7"/>
    <cellStyle name="Comma 3" xfId="8"/>
    <cellStyle name="Currency 2" xfId="12"/>
    <cellStyle name="Hyperlink 2" xfId="9"/>
    <cellStyle name="Input 2" xfId="13"/>
    <cellStyle name="Normal" xfId="0" builtinId="0"/>
    <cellStyle name="Normal 2" xfId="5"/>
    <cellStyle name="Normal 2 2" xfId="14"/>
    <cellStyle name="Normal 3" xfId="2"/>
    <cellStyle name="Normal 3 2" xfId="15"/>
    <cellStyle name="Normal 4" xfId="16"/>
    <cellStyle name="Normal_GO Regions" xfId="6"/>
    <cellStyle name="Normal_PM Emission Parameters" xfId="3"/>
    <cellStyle name="Percent" xfId="17" builtinId="5"/>
    <cellStyle name="Percent 2" xfId="4"/>
    <cellStyle name="Percent 3" xfId="10"/>
  </cellStyles>
  <dxfs count="0"/>
  <tableStyles count="0" defaultTableStyle="TableStyleMedium2" defaultPivotStyle="PivotStyleLight16"/>
  <colors>
    <mruColors>
      <color rgb="FFFF99FF"/>
      <color rgb="FF777777"/>
      <color rgb="FF4D4D4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914400</xdr:colOff>
      <xdr:row>5</xdr:row>
      <xdr:rowOff>104775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2751605</xdr:colOff>
      <xdr:row>5</xdr:row>
      <xdr:rowOff>104775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057400" y="9525"/>
          <a:ext cx="598058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38</xdr:row>
      <xdr:rowOff>66673</xdr:rowOff>
    </xdr:from>
    <xdr:to>
      <xdr:col>12</xdr:col>
      <xdr:colOff>142875</xdr:colOff>
      <xdr:row>56</xdr:row>
      <xdr:rowOff>85724</xdr:rowOff>
    </xdr:to>
    <xdr:sp macro="" textlink="">
      <xdr:nvSpPr>
        <xdr:cNvPr id="2" name="Text Box 1"/>
        <xdr:cNvSpPr txBox="1">
          <a:spLocks noChangeArrowheads="1"/>
        </xdr:cNvSpPr>
      </xdr:nvSpPr>
      <xdr:spPr bwMode="auto">
        <a:xfrm>
          <a:off x="323850" y="7315198"/>
          <a:ext cx="7134225" cy="344805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just" rtl="0">
            <a:lnSpc>
              <a:spcPts val="1000"/>
            </a:lnSpc>
            <a:defRPr sz="1000"/>
          </a:pPr>
          <a:r>
            <a:rPr lang="en-GB" sz="1000" b="1" i="0" u="none" strike="noStrike" baseline="0">
              <a:solidFill>
                <a:srgbClr val="0000FF"/>
              </a:solidFill>
              <a:latin typeface="Arial"/>
              <a:cs typeface="Arial"/>
            </a:rPr>
            <a:t>How to use these emission factors:</a:t>
          </a:r>
        </a:p>
        <a:p>
          <a:pPr algn="just" rtl="0">
            <a:lnSpc>
              <a:spcPts val="1000"/>
            </a:lnSpc>
            <a:defRPr sz="1000"/>
          </a:pPr>
          <a:endParaRPr lang="en-GB" sz="1000" b="1" i="0" u="none" strike="noStrike" baseline="0">
            <a:solidFill>
              <a:sysClr val="windowText" lastClr="000000"/>
            </a:solidFill>
            <a:latin typeface="Arial"/>
            <a:ea typeface="+mn-ea"/>
            <a:cs typeface="Arial"/>
          </a:endParaRPr>
        </a:p>
        <a:p>
          <a:pPr algn="just" rtl="0">
            <a:lnSpc>
              <a:spcPts val="1000"/>
            </a:lnSpc>
            <a:defRPr sz="1000"/>
          </a:pPr>
          <a:r>
            <a:rPr lang="en-US" sz="1000">
              <a:solidFill>
                <a:sysClr val="windowText" lastClr="000000"/>
              </a:solidFill>
              <a:latin typeface="Arial" pitchFamily="34" charset="0"/>
              <a:ea typeface="+mn-ea"/>
              <a:cs typeface="Arial" pitchFamily="34" charset="0"/>
            </a:rPr>
            <a:t>Average speed is used to derive the emission factors for these vehicle types. </a:t>
          </a:r>
        </a:p>
        <a:p>
          <a:pPr marL="0" indent="0" algn="just" rtl="0">
            <a:lnSpc>
              <a:spcPts val="1000"/>
            </a:lnSpc>
            <a:defRPr sz="1000"/>
          </a:pPr>
          <a:endParaRPr lang="en-GB" sz="1000" b="0" i="0" u="none" strike="noStrike" baseline="0">
            <a:solidFill>
              <a:sysClr val="windowText" lastClr="000000"/>
            </a:solidFill>
            <a:latin typeface="Arial"/>
            <a:ea typeface="+mn-ea"/>
            <a:cs typeface="Arial"/>
          </a:endParaRPr>
        </a:p>
        <a:p>
          <a:pPr marL="0" marR="0" indent="0" algn="just" defTabSz="914400" rtl="0" eaLnBrk="1" fontAlgn="auto" latinLnBrk="0" hangingPunct="1">
            <a:lnSpc>
              <a:spcPts val="1000"/>
            </a:lnSpc>
            <a:spcBef>
              <a:spcPts val="0"/>
            </a:spcBef>
            <a:spcAft>
              <a:spcPts val="0"/>
            </a:spcAft>
            <a:buClrTx/>
            <a:buSzTx/>
            <a:buFontTx/>
            <a:buNone/>
            <a:tabLst/>
            <a:defRPr sz="1000"/>
          </a:pPr>
          <a:r>
            <a:rPr lang="en-US" sz="1000" b="0" i="0" baseline="0">
              <a:solidFill>
                <a:sysClr val="windowText" lastClr="000000"/>
              </a:solidFill>
              <a:latin typeface="Arial" pitchFamily="34" charset="0"/>
              <a:ea typeface="+mn-ea"/>
              <a:cs typeface="Arial" pitchFamily="34" charset="0"/>
            </a:rPr>
            <a:t>The default in this spreadsheet is for the vehicle types to be assigned the same average speed within each worksheet, which should be assigned in </a:t>
          </a:r>
          <a:r>
            <a:rPr lang="en-US" sz="1000" b="0" i="0" u="none" strike="noStrike" baseline="0">
              <a:solidFill>
                <a:sysClr val="windowText" lastClr="000000"/>
              </a:solidFill>
              <a:latin typeface="Arial" pitchFamily="34" charset="0"/>
              <a:ea typeface="+mn-ea"/>
              <a:cs typeface="Arial" pitchFamily="34" charset="0"/>
            </a:rPr>
            <a:t>cell P2 for </a:t>
          </a:r>
          <a:r>
            <a:rPr lang="en-US" sz="1000" b="1" i="0" u="none" strike="noStrike" baseline="0">
              <a:solidFill>
                <a:sysClr val="windowText" lastClr="000000"/>
              </a:solidFill>
              <a:latin typeface="Arial" pitchFamily="34" charset="0"/>
              <a:ea typeface="+mn-ea"/>
              <a:cs typeface="Arial" pitchFamily="34" charset="0"/>
            </a:rPr>
            <a:t>Diesel Cars, LGVs</a:t>
          </a:r>
          <a:r>
            <a:rPr lang="en-US" sz="1000" b="0" i="0" u="none" strike="noStrike" baseline="0">
              <a:solidFill>
                <a:sysClr val="windowText" lastClr="000000"/>
              </a:solidFill>
              <a:latin typeface="Arial" pitchFamily="34" charset="0"/>
              <a:ea typeface="+mn-ea"/>
              <a:cs typeface="Arial" pitchFamily="34" charset="0"/>
            </a:rPr>
            <a:t>,</a:t>
          </a:r>
          <a:r>
            <a:rPr lang="en-US" sz="1000" b="1" i="0" u="none" strike="noStrike" baseline="0">
              <a:solidFill>
                <a:sysClr val="windowText" lastClr="000000"/>
              </a:solidFill>
              <a:latin typeface="Arial" pitchFamily="34" charset="0"/>
              <a:ea typeface="+mn-ea"/>
              <a:cs typeface="Arial" pitchFamily="34" charset="0"/>
            </a:rPr>
            <a:t> </a:t>
          </a:r>
          <a:r>
            <a:rPr lang="en-US" sz="1000" b="0" i="0" u="none" strike="noStrike" baseline="0">
              <a:solidFill>
                <a:sysClr val="windowText" lastClr="000000"/>
              </a:solidFill>
              <a:latin typeface="Arial" pitchFamily="34" charset="0"/>
              <a:ea typeface="+mn-ea"/>
              <a:cs typeface="Arial" pitchFamily="34" charset="0"/>
            </a:rPr>
            <a:t>in cell R4 for </a:t>
          </a:r>
          <a:r>
            <a:rPr lang="en-US" sz="1000" b="1" i="0" u="none" strike="noStrike" baseline="0">
              <a:solidFill>
                <a:sysClr val="windowText" lastClr="000000"/>
              </a:solidFill>
              <a:latin typeface="Arial" pitchFamily="34" charset="0"/>
              <a:ea typeface="+mn-ea"/>
              <a:cs typeface="Arial" pitchFamily="34" charset="0"/>
            </a:rPr>
            <a:t>HGVs &amp; Buses </a:t>
          </a:r>
          <a:r>
            <a:rPr lang="en-US" sz="1000" b="0" i="0" u="none" strike="noStrike" baseline="0">
              <a:solidFill>
                <a:sysClr val="windowText" lastClr="000000"/>
              </a:solidFill>
              <a:latin typeface="Arial" pitchFamily="34" charset="0"/>
              <a:ea typeface="+mn-ea"/>
              <a:cs typeface="Arial" pitchFamily="34" charset="0"/>
            </a:rPr>
            <a:t>and for </a:t>
          </a:r>
          <a:r>
            <a:rPr lang="en-US" sz="1000" b="1" i="0" u="none" strike="noStrike" baseline="0">
              <a:solidFill>
                <a:sysClr val="windowText" lastClr="000000"/>
              </a:solidFill>
              <a:latin typeface="Arial" pitchFamily="34" charset="0"/>
              <a:ea typeface="+mn-ea"/>
              <a:cs typeface="Arial" pitchFamily="34" charset="0"/>
            </a:rPr>
            <a:t>petrol Cars, LGVs and motorcycles </a:t>
          </a:r>
          <a:r>
            <a:rPr lang="en-US" sz="1000" b="0" i="0" u="none" strike="noStrike" baseline="0">
              <a:solidFill>
                <a:sysClr val="windowText" lastClr="000000"/>
              </a:solidFill>
              <a:latin typeface="Arial" pitchFamily="34" charset="0"/>
              <a:ea typeface="+mn-ea"/>
              <a:cs typeface="Arial" pitchFamily="34" charset="0"/>
            </a:rPr>
            <a:t>emission factors are road type dependent.  The emission factors are then provided in columns Q and P respectively.</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rgbClr val="000000"/>
            </a:solidFill>
            <a:latin typeface="Arial"/>
            <a:cs typeface="Arial"/>
          </a:endParaRPr>
        </a:p>
        <a:p>
          <a:pPr algn="just" rtl="0">
            <a:lnSpc>
              <a:spcPts val="900"/>
            </a:lnSpc>
            <a:defRPr sz="1000"/>
          </a:pPr>
          <a:r>
            <a:rPr lang="en-GB" sz="1000" b="0" i="0" baseline="0">
              <a:latin typeface="Arial" pitchFamily="34" charset="0"/>
              <a:ea typeface="+mn-ea"/>
              <a:cs typeface="Arial" pitchFamily="34" charset="0"/>
            </a:rPr>
            <a:t>The emission factors must be further corrected by multiplying with a fuel scaling factor (see above).  Go to </a:t>
          </a:r>
          <a:r>
            <a:rPr lang="en-GB" sz="1000" b="0" i="0" baseline="0">
              <a:solidFill>
                <a:srgbClr val="0070C0"/>
              </a:solidFill>
              <a:latin typeface="Arial" pitchFamily="34" charset="0"/>
              <a:ea typeface="+mn-ea"/>
              <a:cs typeface="Arial" pitchFamily="34" charset="0"/>
            </a:rPr>
            <a:t>http://www.dft.gov.uk/publications/road-vehicle-emission-factors-2009/</a:t>
          </a:r>
          <a:r>
            <a:rPr lang="en-GB" sz="1000" b="0" i="0" baseline="0">
              <a:latin typeface="Arial" pitchFamily="34" charset="0"/>
              <a:ea typeface="+mn-ea"/>
              <a:cs typeface="Arial" pitchFamily="34" charset="0"/>
            </a:rPr>
            <a:t>.  </a:t>
          </a:r>
        </a:p>
        <a:p>
          <a:pPr algn="just" rtl="0">
            <a:lnSpc>
              <a:spcPts val="900"/>
            </a:lnSpc>
            <a:defRPr sz="1000"/>
          </a:pPr>
          <a:endParaRPr lang="en-GB" sz="1000" b="1" i="0" u="none" strike="noStrike" baseline="0">
            <a:solidFill>
              <a:srgbClr val="000000"/>
            </a:solidFill>
            <a:latin typeface="Arial" pitchFamily="34" charset="0"/>
            <a:ea typeface="+mn-ea"/>
            <a:cs typeface="Arial" pitchFamily="34" charset="0"/>
          </a:endParaRPr>
        </a:p>
        <a:p>
          <a:pPr algn="just" rtl="0">
            <a:lnSpc>
              <a:spcPts val="1000"/>
            </a:lnSpc>
            <a:defRPr sz="1000"/>
          </a:pPr>
          <a:r>
            <a:rPr lang="en-GB" sz="1000" b="1" i="0" u="none" strike="noStrike" baseline="0">
              <a:solidFill>
                <a:srgbClr val="000000"/>
              </a:solidFill>
              <a:latin typeface="Arial" pitchFamily="34" charset="0"/>
              <a:ea typeface="+mn-ea"/>
              <a:cs typeface="Arial" pitchFamily="34" charset="0"/>
            </a:rPr>
            <a:t>The final emission factor will be the emission factor derived from the speed-emission factor equations given here multiplied by the fuel scaling factor.</a:t>
          </a:r>
          <a:endParaRPr lang="en-GB" sz="1000" b="0" i="0" u="none" strike="noStrike" baseline="0">
            <a:solidFill>
              <a:srgbClr val="000000"/>
            </a:solidFill>
            <a:latin typeface="Arial" pitchFamily="34" charset="0"/>
            <a:cs typeface="Arial" pitchFamily="34" charset="0"/>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314325</xdr:colOff>
      <xdr:row>2</xdr:row>
      <xdr:rowOff>28575</xdr:rowOff>
    </xdr:from>
    <xdr:to>
      <xdr:col>12</xdr:col>
      <xdr:colOff>114300</xdr:colOff>
      <xdr:row>38</xdr:row>
      <xdr:rowOff>57148</xdr:rowOff>
    </xdr:to>
    <xdr:sp macro="" textlink="">
      <xdr:nvSpPr>
        <xdr:cNvPr id="3" name="Text Box 1"/>
        <xdr:cNvSpPr txBox="1">
          <a:spLocks noChangeArrowheads="1"/>
        </xdr:cNvSpPr>
      </xdr:nvSpPr>
      <xdr:spPr bwMode="auto">
        <a:xfrm>
          <a:off x="314325" y="409575"/>
          <a:ext cx="7115175" cy="6896098"/>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just" rtl="0">
            <a:lnSpc>
              <a:spcPts val="900"/>
            </a:lnSpc>
            <a:defRPr sz="1000"/>
          </a:pPr>
          <a:r>
            <a:rPr lang="en-GB" sz="1000" b="1" i="0" u="none" strike="noStrike" baseline="0">
              <a:solidFill>
                <a:srgbClr val="0000FF"/>
              </a:solidFill>
              <a:latin typeface="Arial"/>
              <a:cs typeface="Arial"/>
            </a:rPr>
            <a:t>COPERT 4 v10.0 PM Emission Factors used in latest 2012 UK National Atmospheric Emissions Inventory</a:t>
          </a:r>
        </a:p>
        <a:p>
          <a:pPr algn="just" rtl="0">
            <a:lnSpc>
              <a:spcPts val="900"/>
            </a:lnSpc>
            <a:defRPr sz="1000"/>
          </a:pPr>
          <a:endParaRPr lang="en-GB" sz="1000" b="0" i="0" u="none" strike="noStrike" baseline="0">
            <a:solidFill>
              <a:srgbClr val="000000"/>
            </a:solidFill>
            <a:latin typeface="Arial"/>
            <a:cs typeface="Arial"/>
          </a:endParaRPr>
        </a:p>
        <a:p>
          <a:pPr algn="just" rtl="0">
            <a:lnSpc>
              <a:spcPts val="900"/>
            </a:lnSpc>
            <a:defRPr sz="1000"/>
          </a:pPr>
          <a:r>
            <a:rPr lang="en-GB" sz="1000">
              <a:solidFill>
                <a:sysClr val="windowText" lastClr="000000"/>
              </a:solidFill>
              <a:latin typeface="Arial" pitchFamily="34" charset="0"/>
              <a:ea typeface="+mn-ea"/>
              <a:cs typeface="Arial" pitchFamily="34" charset="0"/>
            </a:rPr>
            <a:t>This spreadsheet provides the PM speed-related emission functions for cars, LGVs, HGVs, buses and motorcycles, as adopted in the latest 2012 National Atmospheric Emissions Inventory </a:t>
          </a:r>
          <a:r>
            <a:rPr lang="en-GB" sz="1000">
              <a:effectLst/>
              <a:latin typeface="Arial" panose="020B0604020202020204" pitchFamily="34" charset="0"/>
              <a:ea typeface="+mn-ea"/>
              <a:cs typeface="Arial" panose="020B0604020202020204" pitchFamily="34" charset="0"/>
            </a:rPr>
            <a:t>and NAEI Base 2013 road transport emission projections and </a:t>
          </a:r>
          <a:r>
            <a:rPr lang="en-GB" sz="1000" baseline="0">
              <a:effectLst/>
              <a:latin typeface="Arial" panose="020B0604020202020204" pitchFamily="34" charset="0"/>
              <a:ea typeface="+mn-ea"/>
              <a:cs typeface="Arial" panose="020B0604020202020204" pitchFamily="34" charset="0"/>
            </a:rPr>
            <a:t>incorporated in the Defra Emission Factor Toolkit, EFT v6.0</a:t>
          </a:r>
          <a:r>
            <a:rPr lang="en-GB" sz="1000">
              <a:solidFill>
                <a:sysClr val="windowText" lastClr="000000"/>
              </a:solidFill>
              <a:latin typeface="Arial" pitchFamily="34" charset="0"/>
              <a:ea typeface="+mn-ea"/>
              <a:cs typeface="Arial" pitchFamily="34" charset="0"/>
            </a:rPr>
            <a:t>. </a:t>
          </a:r>
        </a:p>
        <a:p>
          <a:pPr algn="just" rtl="0">
            <a:lnSpc>
              <a:spcPts val="900"/>
            </a:lnSpc>
            <a:defRPr sz="1000"/>
          </a:pPr>
          <a:endParaRPr lang="en-GB" sz="1000">
            <a:solidFill>
              <a:sysClr val="windowText" lastClr="000000"/>
            </a:solidFill>
            <a:latin typeface="Arial" pitchFamily="34" charset="0"/>
            <a:ea typeface="+mn-ea"/>
            <a:cs typeface="Arial" pitchFamily="34" charset="0"/>
          </a:endParaRPr>
        </a:p>
        <a:p>
          <a:pPr algn="just" rtl="0">
            <a:lnSpc>
              <a:spcPts val="900"/>
            </a:lnSpc>
            <a:defRPr sz="1000"/>
          </a:pPr>
          <a:r>
            <a:rPr lang="en-GB" sz="1000">
              <a:solidFill>
                <a:sysClr val="windowText" lastClr="000000"/>
              </a:solidFill>
              <a:latin typeface="Arial" pitchFamily="34" charset="0"/>
              <a:ea typeface="+mn-ea"/>
              <a:cs typeface="Arial" pitchFamily="34" charset="0"/>
            </a:rPr>
            <a:t>These emission functions are sourced from the “Computer Programme to Calculate Emissions from Road Transport”, or referred to as COPERT 4 (version 10.0) as published in November</a:t>
          </a:r>
          <a:r>
            <a:rPr lang="en-GB" sz="1000" baseline="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2012.  </a:t>
          </a:r>
          <a:r>
            <a:rPr lang="en-GB" sz="1000" b="0" i="0" baseline="0">
              <a:solidFill>
                <a:sysClr val="windowText" lastClr="000000"/>
              </a:solidFill>
              <a:latin typeface="Arial" pitchFamily="34" charset="0"/>
              <a:ea typeface="+mn-ea"/>
              <a:cs typeface="Arial" pitchFamily="34" charset="0"/>
            </a:rPr>
            <a:t>COPERT 4 (v10.0) is a model developed and coordinated by the European Commission's Joint Research Centre and the European Environment Agency and is designed for compiling national emission inventories.  </a:t>
          </a:r>
          <a:r>
            <a:rPr lang="en-GB" sz="1000">
              <a:effectLst/>
              <a:latin typeface="Arial" panose="020B0604020202020204" pitchFamily="34" charset="0"/>
              <a:ea typeface="+mn-ea"/>
              <a:cs typeface="Arial" panose="020B0604020202020204" pitchFamily="34" charset="0"/>
            </a:rPr>
            <a:t>They are to replace the PM</a:t>
          </a:r>
          <a:r>
            <a:rPr lang="en-GB" sz="1000" baseline="0">
              <a:effectLst/>
              <a:latin typeface="Arial" panose="020B0604020202020204" pitchFamily="34" charset="0"/>
              <a:ea typeface="+mn-ea"/>
              <a:cs typeface="Arial" panose="020B0604020202020204" pitchFamily="34" charset="0"/>
            </a:rPr>
            <a:t> exhaust</a:t>
          </a:r>
          <a:r>
            <a:rPr lang="en-GB" sz="1000">
              <a:effectLst/>
              <a:latin typeface="Arial" panose="020B0604020202020204" pitchFamily="34" charset="0"/>
              <a:ea typeface="+mn-ea"/>
              <a:cs typeface="Arial" panose="020B0604020202020204" pitchFamily="34" charset="0"/>
            </a:rPr>
            <a:t> emission factors previously taken from the review by DfT/TRL in 2009 </a:t>
          </a:r>
          <a:r>
            <a:rPr lang="en-GB" sz="1000" b="0" i="0" baseline="0">
              <a:effectLst/>
              <a:latin typeface="Arial" panose="020B0604020202020204" pitchFamily="34" charset="0"/>
              <a:ea typeface="+mn-ea"/>
              <a:cs typeface="Arial" panose="020B0604020202020204" pitchFamily="34" charset="0"/>
            </a:rPr>
            <a:t>and should be used in conjunction with the latest vehicle fleet composition projections (June 2014 version, available on this site), referred to as Base 2013.  </a:t>
          </a:r>
          <a:endParaRPr lang="en-GB" sz="1000" b="0" i="0" baseline="0">
            <a:solidFill>
              <a:sysClr val="windowText" lastClr="000000"/>
            </a:solidFill>
            <a:latin typeface="Arial" pitchFamily="34" charset="0"/>
            <a:ea typeface="+mn-ea"/>
            <a:cs typeface="Arial" pitchFamily="34" charset="0"/>
          </a:endParaRPr>
        </a:p>
        <a:p>
          <a:pPr algn="just" rtl="0">
            <a:lnSpc>
              <a:spcPts val="900"/>
            </a:lnSpc>
            <a:defRPr sz="1000"/>
          </a:pPr>
          <a:endParaRPr lang="en-GB" sz="1000" b="0" i="0" u="none" strike="noStrike" baseline="0">
            <a:solidFill>
              <a:srgbClr val="000000"/>
            </a:solidFill>
            <a:latin typeface="Arial"/>
            <a:cs typeface="Arial"/>
          </a:endParaRPr>
        </a:p>
        <a:p>
          <a:pPr algn="just" rtl="0">
            <a:lnSpc>
              <a:spcPts val="900"/>
            </a:lnSpc>
            <a:defRPr sz="1000"/>
          </a:pPr>
          <a:r>
            <a:rPr lang="en-GB" sz="1000" b="0" i="0" u="none" strike="noStrike" baseline="0">
              <a:solidFill>
                <a:sysClr val="windowText" lastClr="000000"/>
              </a:solidFill>
              <a:latin typeface="Arial"/>
              <a:cs typeface="Arial"/>
            </a:rPr>
            <a:t>This spreadsheet provides the mathematical equations that relate g/km emission factors to average vehicle speed, with the exception of petrol cars and LGVs where COPERT 4v10 is not able to provide speed-emission factor equations, but gives average factors for all speeds on urban, rural and motorway road types.  For other vehicle types, different types of mathematical equations are used for different vehicle types.  The equations themselves have been coded so that the user only needs to enter speed on each worksheet for the emission factors to be calculated in columns Q (diesel cars, LGVs), S (HGVs and buses) and R (motorcycles).</a:t>
          </a:r>
          <a:endParaRPr lang="en-GB" sz="1000" b="0" i="0" u="none" strike="noStrike" baseline="0">
            <a:solidFill>
              <a:sysClr val="windowText" lastClr="000000"/>
            </a:solidFill>
            <a:latin typeface="Arial" pitchFamily="34" charset="0"/>
            <a:cs typeface="Arial" pitchFamily="34" charset="0"/>
          </a:endParaRPr>
        </a:p>
        <a:p>
          <a:pPr algn="just" rtl="0">
            <a:lnSpc>
              <a:spcPts val="900"/>
            </a:lnSpc>
            <a:defRPr sz="1000"/>
          </a:pPr>
          <a:endParaRPr lang="en-GB" sz="1000" b="0" i="0" u="none" strike="noStrike" baseline="0">
            <a:solidFill>
              <a:srgbClr val="FF0000"/>
            </a:solidFill>
            <a:latin typeface="Arial" pitchFamily="34" charset="0"/>
            <a:cs typeface="Arial" pitchFamily="34" charset="0"/>
          </a:endParaRPr>
        </a:p>
        <a:p>
          <a:pPr algn="just" rtl="0">
            <a:lnSpc>
              <a:spcPts val="900"/>
            </a:lnSpc>
            <a:defRPr sz="1000"/>
          </a:pPr>
          <a:r>
            <a:rPr lang="en-GB" sz="1000" b="1" i="0" u="none" strike="noStrike" baseline="0">
              <a:solidFill>
                <a:sysClr val="windowText" lastClr="000000"/>
              </a:solidFill>
              <a:latin typeface="Arial" pitchFamily="34" charset="0"/>
              <a:cs typeface="Arial" pitchFamily="34" charset="0"/>
            </a:rPr>
            <a:t>Petrol/Diesel Cars</a:t>
          </a:r>
          <a:r>
            <a:rPr lang="en-GB" sz="1000" b="0" i="0" u="none" strike="noStrike" baseline="0">
              <a:solidFill>
                <a:sysClr val="windowText" lastClr="000000"/>
              </a:solidFill>
              <a:latin typeface="Arial" pitchFamily="34" charset="0"/>
              <a:cs typeface="Arial" pitchFamily="34" charset="0"/>
            </a:rPr>
            <a:t> worksheet provides the parameters for calculation of PM emission factors for passenger cars, for different engine sizes and Euro standards. </a:t>
          </a:r>
        </a:p>
        <a:p>
          <a:pPr algn="just" rtl="0">
            <a:lnSpc>
              <a:spcPts val="900"/>
            </a:lnSpc>
            <a:defRPr sz="1000"/>
          </a:pPr>
          <a:endParaRPr lang="en-GB" sz="1000" b="0" i="0" u="none" strike="noStrike" baseline="0">
            <a:solidFill>
              <a:sysClr val="windowText" lastClr="000000"/>
            </a:solidFill>
            <a:latin typeface="Arial" pitchFamily="34" charset="0"/>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Petrol/Diesel LGVs </a:t>
          </a:r>
          <a:r>
            <a:rPr lang="en-GB" sz="1000" b="0" i="0" u="none" strike="noStrike" baseline="0">
              <a:solidFill>
                <a:sysClr val="windowText" lastClr="000000"/>
              </a:solidFill>
              <a:latin typeface="Arial" pitchFamily="34" charset="0"/>
              <a:ea typeface="+mn-ea"/>
              <a:cs typeface="Arial" pitchFamily="34" charset="0"/>
            </a:rPr>
            <a:t>worksheet provides the parameters for calculation of PM emission factors for LGVs (&lt;3.5t), for different Euro standards. </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1"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HGVs </a:t>
          </a:r>
          <a:r>
            <a:rPr lang="en-GB" sz="1000" b="0" i="0" u="none" strike="noStrike" baseline="0">
              <a:solidFill>
                <a:sysClr val="windowText" lastClr="000000"/>
              </a:solidFill>
              <a:latin typeface="Arial" pitchFamily="34" charset="0"/>
              <a:ea typeface="+mn-ea"/>
              <a:cs typeface="Arial" pitchFamily="34" charset="0"/>
            </a:rPr>
            <a:t>worksheet provides the parameters for calculation of PM emission factors for HGVs, </a:t>
          </a:r>
          <a:r>
            <a:rPr lang="en-GB" sz="1000" b="0" i="0" baseline="0">
              <a:solidFill>
                <a:sysClr val="windowText" lastClr="000000"/>
              </a:solidFill>
              <a:effectLst/>
              <a:latin typeface="Arial" panose="020B0604020202020204" pitchFamily="34" charset="0"/>
              <a:ea typeface="+mn-ea"/>
              <a:cs typeface="Arial" panose="020B0604020202020204" pitchFamily="34" charset="0"/>
            </a:rPr>
            <a:t>for different vehicle weight classes and Euro standards. </a:t>
          </a:r>
          <a:endParaRPr lang="en-GB">
            <a:solidFill>
              <a:sysClr val="windowText" lastClr="000000"/>
            </a:solidFill>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Buses </a:t>
          </a:r>
          <a:r>
            <a:rPr lang="en-GB" sz="1000" b="0" i="0" u="none" strike="noStrike" baseline="0">
              <a:solidFill>
                <a:sysClr val="windowText" lastClr="000000"/>
              </a:solidFill>
              <a:latin typeface="Arial" pitchFamily="34" charset="0"/>
              <a:ea typeface="+mn-ea"/>
              <a:cs typeface="Arial" pitchFamily="34" charset="0"/>
            </a:rPr>
            <a:t>worksheet provides the parameters for calculation of PM emission factors for buses, </a:t>
          </a:r>
          <a:r>
            <a:rPr lang="en-GB" sz="1000" b="0" i="0" baseline="0">
              <a:solidFill>
                <a:sysClr val="windowText" lastClr="000000"/>
              </a:solidFill>
              <a:effectLst/>
              <a:latin typeface="Arial" panose="020B0604020202020204" pitchFamily="34" charset="0"/>
              <a:ea typeface="+mn-ea"/>
              <a:cs typeface="Arial" panose="020B0604020202020204" pitchFamily="34" charset="0"/>
            </a:rPr>
            <a:t>for different vehicle weight classes and Euro standards. </a:t>
          </a:r>
          <a:r>
            <a:rPr lang="en-GB" sz="1000" b="0" i="0" u="none" strike="noStrike" baseline="0">
              <a:solidFill>
                <a:srgbClr val="FF0000"/>
              </a:solidFill>
              <a:latin typeface="Arial" pitchFamily="34" charset="0"/>
              <a:ea typeface="+mn-ea"/>
              <a:cs typeface="Arial" pitchFamily="34" charset="0"/>
            </a:rPr>
            <a:t> </a:t>
          </a:r>
          <a:endParaRPr lang="en-GB" sz="1000" b="1" i="0" u="none" strike="noStrike" baseline="0">
            <a:solidFill>
              <a:srgbClr val="FF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1" i="0" u="none" strike="noStrike" baseline="0">
              <a:solidFill>
                <a:sysClr val="windowText" lastClr="000000"/>
              </a:solidFill>
              <a:latin typeface="Arial" pitchFamily="34" charset="0"/>
              <a:ea typeface="+mn-ea"/>
              <a:cs typeface="Arial" pitchFamily="34" charset="0"/>
            </a:rPr>
            <a:t>Motorcycles</a:t>
          </a:r>
          <a:r>
            <a:rPr lang="en-GB" sz="1000" b="0" i="0" u="none" strike="noStrike" baseline="0">
              <a:solidFill>
                <a:sysClr val="windowText" lastClr="000000"/>
              </a:solidFill>
              <a:latin typeface="Arial" pitchFamily="34" charset="0"/>
              <a:ea typeface="+mn-ea"/>
              <a:cs typeface="Arial" pitchFamily="34" charset="0"/>
            </a:rPr>
            <a:t> worksheet provides the parameters </a:t>
          </a:r>
          <a:r>
            <a:rPr lang="en-GB" sz="1000" b="0" i="0" baseline="0">
              <a:solidFill>
                <a:sysClr val="windowText" lastClr="000000"/>
              </a:solidFill>
              <a:latin typeface="Arial" pitchFamily="34" charset="0"/>
              <a:ea typeface="+mn-ea"/>
              <a:cs typeface="Arial" pitchFamily="34" charset="0"/>
            </a:rPr>
            <a:t>for calculation of PM emission factors for mopeds and motorcycles of different engine sizes and Euro standards.  </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ysClr val="windowText" lastClr="000000"/>
            </a:solidFill>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r>
            <a:rPr lang="en-GB" sz="1000" b="0" i="0" u="none" strike="noStrike" baseline="0">
              <a:solidFill>
                <a:sysClr val="windowText" lastClr="000000"/>
              </a:solidFill>
              <a:latin typeface="Arial" pitchFamily="34" charset="0"/>
              <a:ea typeface="+mn-ea"/>
              <a:cs typeface="Arial" pitchFamily="34" charset="0"/>
            </a:rPr>
            <a:t>The emission factors derived from the speed-emission equations should be further multiplied by a fuel scaling factor to take account of the effect of improved fuel quality on existing vehicles in the fleet.  The fuel scaling factors are provided by DfT/TRL and are also based on COPERT 4. The fuel scaling factors for PM can be found with factors to be used for other pollutants in the existing DfT/TRL emission factor site at </a:t>
          </a:r>
          <a:r>
            <a:rPr lang="en-GB" sz="1000" b="0" i="0" u="none" strike="noStrike" baseline="0">
              <a:solidFill>
                <a:srgbClr val="0070C0"/>
              </a:solidFill>
              <a:latin typeface="Arial" pitchFamily="34" charset="0"/>
              <a:ea typeface="+mn-ea"/>
              <a:cs typeface="Arial" pitchFamily="34" charset="0"/>
            </a:rPr>
            <a:t>http://www.dft.gov.uk/publications/road-vehicle-emission-factors-2009/</a:t>
          </a:r>
          <a:r>
            <a:rPr lang="en-GB" sz="1000" b="0" i="0" u="none" strike="noStrike" baseline="0">
              <a:solidFill>
                <a:sysClr val="windowText" lastClr="000000"/>
              </a:solidFill>
              <a:latin typeface="Arial" pitchFamily="34" charset="0"/>
              <a:ea typeface="+mn-ea"/>
              <a:cs typeface="Arial" pitchFamily="34" charset="0"/>
            </a:rPr>
            <a:t>.  There are no degradation factors for PM emissions.</a:t>
          </a:r>
        </a:p>
        <a:p>
          <a:pPr marL="0" marR="0" indent="0" algn="just" defTabSz="914400" rtl="0" eaLnBrk="1" fontAlgn="auto" latinLnBrk="0" hangingPunct="1">
            <a:lnSpc>
              <a:spcPts val="900"/>
            </a:lnSpc>
            <a:spcBef>
              <a:spcPts val="0"/>
            </a:spcBef>
            <a:spcAft>
              <a:spcPts val="0"/>
            </a:spcAft>
            <a:buClrTx/>
            <a:buSzTx/>
            <a:buFontTx/>
            <a:buNone/>
            <a:tabLst/>
            <a:defRPr sz="1000"/>
          </a:pPr>
          <a:endParaRPr lang="en-GB" sz="1000" b="0" i="0" u="none" strike="noStrike" baseline="0">
            <a:solidFill>
              <a:srgbClr val="000000"/>
            </a:solidFill>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r>
            <a:rPr lang="en-GB" sz="1000" b="0" i="0" u="none" strike="noStrike" baseline="0">
              <a:solidFill>
                <a:srgbClr val="000000"/>
              </a:solidFill>
              <a:latin typeface="Arial" pitchFamily="34" charset="0"/>
              <a:ea typeface="+mn-ea"/>
              <a:cs typeface="Arial" pitchFamily="34" charset="0"/>
            </a:rPr>
            <a:t>More information about COPERT 4 can be found at </a:t>
          </a:r>
          <a:r>
            <a:rPr lang="en-GB" sz="1000" b="0" i="0" u="none" strike="noStrike" baseline="0">
              <a:solidFill>
                <a:srgbClr val="0070C0"/>
              </a:solidFill>
              <a:latin typeface="Arial" pitchFamily="34" charset="0"/>
              <a:ea typeface="+mn-ea"/>
              <a:cs typeface="Arial" pitchFamily="34" charset="0"/>
            </a:rPr>
            <a:t>http://www.emisia.com/copert/Copert4.html </a:t>
          </a:r>
        </a:p>
        <a:p>
          <a:pPr algn="just" rtl="0">
            <a:lnSpc>
              <a:spcPts val="900"/>
            </a:lnSpc>
            <a:defRPr sz="1000"/>
          </a:pPr>
          <a:r>
            <a:rPr lang="en-GB" sz="1000" b="0" i="0" u="none" strike="noStrike" baseline="0">
              <a:solidFill>
                <a:srgbClr val="000000"/>
              </a:solidFill>
              <a:latin typeface="Arial" pitchFamily="34" charset="0"/>
              <a:cs typeface="Arial" pitchFamily="34" charset="0"/>
            </a:rPr>
            <a:t>The latest version currently available for download is COPERT 4 v10.0.</a:t>
          </a:r>
        </a:p>
        <a:p>
          <a:pPr algn="just" rtl="0">
            <a:lnSpc>
              <a:spcPts val="900"/>
            </a:lnSpc>
            <a:defRPr sz="1000"/>
          </a:pPr>
          <a:endParaRPr lang="en-GB" sz="1000" b="0" i="0" u="none" strike="noStrike" baseline="0">
            <a:solidFill>
              <a:srgbClr val="000000"/>
            </a:solidFill>
            <a:latin typeface="Arial" pitchFamily="34" charset="0"/>
            <a:cs typeface="Arial" pitchFamily="34" charset="0"/>
          </a:endParaRPr>
        </a:p>
        <a:p>
          <a:pPr algn="just" rtl="0">
            <a:lnSpc>
              <a:spcPts val="900"/>
            </a:lnSpc>
            <a:defRPr sz="1000"/>
          </a:pPr>
          <a:r>
            <a:rPr lang="en-US" sz="1000">
              <a:solidFill>
                <a:sysClr val="windowText" lastClr="000000"/>
              </a:solidFill>
              <a:latin typeface="Arial" pitchFamily="34" charset="0"/>
              <a:ea typeface="+mn-ea"/>
              <a:cs typeface="Arial" pitchFamily="34" charset="0"/>
            </a:rPr>
            <a:t>COPERT 4 provides separate PM emission</a:t>
          </a:r>
          <a:r>
            <a:rPr lang="en-US" sz="1000" baseline="0">
              <a:solidFill>
                <a:sysClr val="windowText" lastClr="000000"/>
              </a:solidFill>
              <a:latin typeface="Arial" pitchFamily="34" charset="0"/>
              <a:ea typeface="+mn-ea"/>
              <a:cs typeface="Arial" pitchFamily="34" charset="0"/>
            </a:rPr>
            <a:t> </a:t>
          </a:r>
          <a:r>
            <a:rPr lang="en-US" sz="1000">
              <a:solidFill>
                <a:sysClr val="windowText" lastClr="000000"/>
              </a:solidFill>
              <a:latin typeface="Arial" pitchFamily="34" charset="0"/>
              <a:ea typeface="+mn-ea"/>
              <a:cs typeface="Arial" pitchFamily="34" charset="0"/>
            </a:rPr>
            <a:t>factors for Euro V HDVs with Selective Catalytic Reduction (SCR) and Exhaust Gas Recirculation</a:t>
          </a:r>
          <a:r>
            <a:rPr lang="en-US" sz="1000" baseline="0">
              <a:solidFill>
                <a:sysClr val="windowText" lastClr="000000"/>
              </a:solidFill>
              <a:latin typeface="Arial" pitchFamily="34" charset="0"/>
              <a:ea typeface="+mn-ea"/>
              <a:cs typeface="Arial" pitchFamily="34" charset="0"/>
            </a:rPr>
            <a:t> (EGR) systems</a:t>
          </a:r>
          <a:r>
            <a:rPr lang="en-US" sz="1000">
              <a:solidFill>
                <a:sysClr val="windowText" lastClr="000000"/>
              </a:solidFill>
              <a:latin typeface="Arial" pitchFamily="34" charset="0"/>
              <a:ea typeface="+mn-ea"/>
              <a:cs typeface="Arial" pitchFamily="34" charset="0"/>
            </a:rPr>
            <a:t>.  According to European Automobile Manufacturers’ association (ACEA), around 75% of Euro V HDVs sold in 2008 and 2009 are</a:t>
          </a:r>
          <a:r>
            <a:rPr lang="en-US" sz="1000" baseline="0">
              <a:solidFill>
                <a:sysClr val="windowText" lastClr="000000"/>
              </a:solidFill>
              <a:latin typeface="Arial" pitchFamily="34" charset="0"/>
              <a:ea typeface="+mn-ea"/>
              <a:cs typeface="Arial" pitchFamily="34" charset="0"/>
            </a:rPr>
            <a:t> equipped with</a:t>
          </a:r>
          <a:r>
            <a:rPr lang="en-US" sz="1000">
              <a:solidFill>
                <a:sysClr val="windowText" lastClr="000000"/>
              </a:solidFill>
              <a:latin typeface="Arial" pitchFamily="34" charset="0"/>
              <a:ea typeface="+mn-ea"/>
              <a:cs typeface="Arial" pitchFamily="34" charset="0"/>
            </a:rPr>
            <a:t> SCR, and this is recommended to be used if the country has no other information available (it is not expect that the</a:t>
          </a:r>
          <a:r>
            <a:rPr lang="en-US" sz="1000" baseline="0">
              <a:solidFill>
                <a:sysClr val="windowText" lastClr="000000"/>
              </a:solidFill>
              <a:latin typeface="Arial" pitchFamily="34" charset="0"/>
              <a:ea typeface="+mn-ea"/>
              <a:cs typeface="Arial" pitchFamily="34" charset="0"/>
            </a:rPr>
            <a:t> UK situation</a:t>
          </a:r>
          <a:r>
            <a:rPr lang="en-US" sz="1000">
              <a:solidFill>
                <a:sysClr val="windowText" lastClr="000000"/>
              </a:solidFill>
              <a:latin typeface="Arial" pitchFamily="34" charset="0"/>
              <a:ea typeface="+mn-ea"/>
              <a:cs typeface="Arial" pitchFamily="34" charset="0"/>
            </a:rPr>
            <a:t> will vary from this European average). TfL</a:t>
          </a:r>
          <a:r>
            <a:rPr lang="en-US" sz="1000" baseline="0">
              <a:solidFill>
                <a:sysClr val="windowText" lastClr="000000"/>
              </a:solidFill>
              <a:latin typeface="Arial" pitchFamily="34" charset="0"/>
              <a:ea typeface="+mn-ea"/>
              <a:cs typeface="Arial" pitchFamily="34" charset="0"/>
            </a:rPr>
            <a:t> fleet data for buses in London suggests that 90% of Euro V buses use SCR and 10% use EGR. </a:t>
          </a:r>
          <a:endParaRPr lang="en-GB" sz="1000" b="0" i="0" u="none" strike="noStrike" baseline="0">
            <a:solidFill>
              <a:sysClr val="windowText" lastClr="000000"/>
            </a:solidFill>
            <a:latin typeface="Arial" pitchFamily="34" charset="0"/>
            <a:cs typeface="Arial" pitchFamily="34" charset="0"/>
          </a:endParaRPr>
        </a:p>
        <a:p>
          <a:pPr algn="just" rtl="0">
            <a:lnSpc>
              <a:spcPts val="800"/>
            </a:lnSpc>
            <a:defRPr sz="1000"/>
          </a:pPr>
          <a:endParaRPr lang="en-GB" sz="1000" b="0" i="0" u="none" strike="noStrike" baseline="0">
            <a:solidFill>
              <a:srgbClr val="000000"/>
            </a:solidFill>
            <a:latin typeface="Arial"/>
            <a:cs typeface="Arial"/>
          </a:endParaRPr>
        </a:p>
        <a:p>
          <a:pPr algn="just" rtl="0">
            <a:lnSpc>
              <a:spcPts val="800"/>
            </a:lnSpc>
            <a:defRPr sz="1000"/>
          </a:pPr>
          <a:endParaRPr lang="en-GB" sz="1000" b="0" i="0" u="none" strike="noStrike" baseline="0">
            <a:solidFill>
              <a:srgbClr val="000000"/>
            </a:solidFill>
            <a:latin typeface="Arial"/>
            <a:cs typeface="Arial"/>
          </a:endParaRPr>
        </a:p>
        <a:p>
          <a:pPr algn="just" rtl="0">
            <a:lnSpc>
              <a:spcPts val="800"/>
            </a:lnSpc>
            <a:defRPr sz="1000"/>
          </a:pPr>
          <a:r>
            <a:rPr lang="en-GB" sz="1000" b="1" i="0" u="none" strike="noStrike" baseline="0">
              <a:solidFill>
                <a:srgbClr val="000000"/>
              </a:solidFill>
              <a:latin typeface="Arial"/>
              <a:cs typeface="Arial"/>
            </a:rPr>
            <a:t>National Atmospheric Emissions Inventory</a:t>
          </a:r>
        </a:p>
        <a:p>
          <a:pPr algn="just" rtl="0">
            <a:lnSpc>
              <a:spcPts val="800"/>
            </a:lnSpc>
            <a:defRPr sz="1000"/>
          </a:pPr>
          <a:r>
            <a:rPr lang="en-GB" sz="1000" b="1" i="0" u="none" strike="noStrike" baseline="0">
              <a:solidFill>
                <a:srgbClr val="000000"/>
              </a:solidFill>
              <a:latin typeface="Arial"/>
              <a:cs typeface="Arial"/>
            </a:rPr>
            <a:t>Ricardo-AEA</a:t>
          </a:r>
        </a:p>
        <a:p>
          <a:pPr algn="just" rtl="0">
            <a:lnSpc>
              <a:spcPts val="900"/>
            </a:lnSpc>
            <a:defRPr sz="1000"/>
          </a:pPr>
          <a:r>
            <a:rPr lang="en-GB" sz="1000" b="1" i="0" u="none" strike="noStrike" baseline="0">
              <a:solidFill>
                <a:srgbClr val="000000"/>
              </a:solidFill>
              <a:latin typeface="Arial"/>
              <a:cs typeface="Arial"/>
            </a:rPr>
            <a:t>June 2014</a:t>
          </a: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9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800"/>
            </a:lnSpc>
            <a:defRPr sz="1000"/>
          </a:pPr>
          <a:endParaRPr lang="en-GB" sz="1000" b="0" i="0" u="none" strike="noStrike" baseline="0">
            <a:solidFill>
              <a:srgbClr val="000000"/>
            </a:solidFill>
            <a:latin typeface="Arial"/>
            <a:cs typeface="Arial"/>
          </a:endParaRPr>
        </a:p>
        <a:p>
          <a:pPr algn="l" rtl="0">
            <a:lnSpc>
              <a:spcPts val="700"/>
            </a:lnSpc>
            <a:defRPr sz="1000"/>
          </a:pPr>
          <a:endParaRPr lang="en-GB"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tp_Copert4v10_NOxEFs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helen_walker/Local%20Settings/Temporary%20Internet%20Files/Content.Outlook/LKAWS10N/Basic%20fleet%20projec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oad_transport/spreadsheet_scenario_model_Jan07/rtpJan13/results/Data%20for%20BV/Basic%20fleet%20projection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sheetData sheetId="1"/>
      <sheetData sheetId="2"/>
      <sheetData sheetId="3"/>
      <sheetData sheetId="4">
        <row r="8">
          <cell r="F8" t="str">
            <v>a</v>
          </cell>
          <cell r="G8" t="str">
            <v>b</v>
          </cell>
          <cell r="H8" t="str">
            <v>c</v>
          </cell>
          <cell r="I8" t="str">
            <v>d</v>
          </cell>
          <cell r="J8" t="str">
            <v>e</v>
          </cell>
        </row>
        <row r="10">
          <cell r="F10">
            <v>171.39786303553467</v>
          </cell>
          <cell r="G10">
            <v>1.0082701383061936</v>
          </cell>
          <cell r="H10">
            <v>-0.84529439501721348</v>
          </cell>
          <cell r="I10">
            <v>0</v>
          </cell>
          <cell r="J10">
            <v>0</v>
          </cell>
        </row>
        <row r="11">
          <cell r="F11">
            <v>159.73039958663819</v>
          </cell>
          <cell r="G11">
            <v>1.0087103935301733</v>
          </cell>
          <cell r="H11">
            <v>-0.90171865651832461</v>
          </cell>
          <cell r="I11">
            <v>0</v>
          </cell>
          <cell r="J11">
            <v>0</v>
          </cell>
        </row>
        <row r="12">
          <cell r="F12">
            <v>185.1295200028255</v>
          </cell>
          <cell r="G12">
            <v>1.0080254185571897</v>
          </cell>
          <cell r="H12">
            <v>-0.89862545798984905</v>
          </cell>
          <cell r="I12">
            <v>0</v>
          </cell>
          <cell r="J12">
            <v>0</v>
          </cell>
        </row>
        <row r="13">
          <cell r="F13">
            <v>332.32350947419167</v>
          </cell>
          <cell r="G13">
            <v>1.010351201154803</v>
          </cell>
          <cell r="H13">
            <v>-1.129511490199268</v>
          </cell>
          <cell r="I13">
            <v>0</v>
          </cell>
          <cell r="J13">
            <v>0</v>
          </cell>
        </row>
        <row r="14">
          <cell r="F14">
            <v>3.5148886542992872</v>
          </cell>
          <cell r="G14">
            <v>186.99368965727035</v>
          </cell>
          <cell r="H14">
            <v>-0.58949327345341607</v>
          </cell>
          <cell r="I14">
            <v>0.82134816193512694</v>
          </cell>
          <cell r="J14">
            <v>2.6961146709704304E-2</v>
          </cell>
        </row>
        <row r="15">
          <cell r="F15">
            <v>73.616963946198084</v>
          </cell>
          <cell r="G15">
            <v>1.0083902326791887</v>
          </cell>
          <cell r="H15">
            <v>-0.94435229318821956</v>
          </cell>
          <cell r="I15">
            <v>0</v>
          </cell>
          <cell r="J15">
            <v>0</v>
          </cell>
        </row>
        <row r="16">
          <cell r="F16">
            <v>119.08809493068142</v>
          </cell>
          <cell r="G16">
            <v>0.98559248559049584</v>
          </cell>
          <cell r="H16">
            <v>-0.61943277169444455</v>
          </cell>
          <cell r="I16">
            <v>0</v>
          </cell>
          <cell r="J16">
            <v>0</v>
          </cell>
        </row>
        <row r="17">
          <cell r="F17">
            <v>0.20268652355480524</v>
          </cell>
          <cell r="G17">
            <v>2.4217456725182648E-2</v>
          </cell>
          <cell r="H17">
            <v>0.5298972091968106</v>
          </cell>
          <cell r="I17">
            <v>0</v>
          </cell>
          <cell r="J17">
            <v>0</v>
          </cell>
        </row>
        <row r="18">
          <cell r="F18">
            <v>186.9427250223342</v>
          </cell>
          <cell r="G18">
            <v>1.0063117009573816</v>
          </cell>
          <cell r="H18">
            <v>-0.78922234844048766</v>
          </cell>
          <cell r="I18">
            <v>0</v>
          </cell>
          <cell r="J18">
            <v>0</v>
          </cell>
        </row>
        <row r="19">
          <cell r="F19">
            <v>166.20593926130971</v>
          </cell>
          <cell r="G19">
            <v>1.0064825246256985</v>
          </cell>
          <cell r="H19">
            <v>-0.83415814785601428</v>
          </cell>
          <cell r="I19">
            <v>0</v>
          </cell>
          <cell r="J19">
            <v>0</v>
          </cell>
        </row>
        <row r="20">
          <cell r="F20">
            <v>190.90973994913136</v>
          </cell>
          <cell r="G20">
            <v>1.0062412758619035</v>
          </cell>
          <cell r="H20">
            <v>-0.84223542823117437</v>
          </cell>
          <cell r="I20">
            <v>0</v>
          </cell>
          <cell r="J20">
            <v>0</v>
          </cell>
        </row>
        <row r="21">
          <cell r="F21">
            <v>263.23601727827588</v>
          </cell>
          <cell r="G21">
            <v>1.0073767275648557</v>
          </cell>
          <cell r="H21">
            <v>-1.0013450839433224</v>
          </cell>
          <cell r="I21">
            <v>0</v>
          </cell>
          <cell r="J21">
            <v>0</v>
          </cell>
        </row>
        <row r="22">
          <cell r="F22">
            <v>3.6993177897912397</v>
          </cell>
          <cell r="G22">
            <v>192.404220839777</v>
          </cell>
          <cell r="H22">
            <v>-0.62765036682566433</v>
          </cell>
          <cell r="I22">
            <v>0.79846453712249621</v>
          </cell>
          <cell r="J22">
            <v>2.2146760375093926E-2</v>
          </cell>
        </row>
        <row r="23">
          <cell r="F23">
            <v>2.200104299417315</v>
          </cell>
          <cell r="G23">
            <v>89.348819638256671</v>
          </cell>
          <cell r="H23">
            <v>-0.27097382237443224</v>
          </cell>
          <cell r="I23">
            <v>0.83020955608754576</v>
          </cell>
          <cell r="J23">
            <v>2.0903047746602264E-2</v>
          </cell>
        </row>
        <row r="24">
          <cell r="F24">
            <v>151.50153105386644</v>
          </cell>
          <cell r="G24">
            <v>0.98618718466470456</v>
          </cell>
          <cell r="H24">
            <v>-0.67407557204762214</v>
          </cell>
          <cell r="I24">
            <v>0</v>
          </cell>
          <cell r="J24">
            <v>0</v>
          </cell>
        </row>
        <row r="25">
          <cell r="F25">
            <v>98.740520039053067</v>
          </cell>
          <cell r="G25">
            <v>0.99219336258765622</v>
          </cell>
          <cell r="H25">
            <v>-1.2346022332743143</v>
          </cell>
          <cell r="I25">
            <v>0</v>
          </cell>
          <cell r="J25">
            <v>0</v>
          </cell>
        </row>
        <row r="26">
          <cell r="F26">
            <v>80.803859176949857</v>
          </cell>
          <cell r="G26">
            <v>1.0082425514934938</v>
          </cell>
          <cell r="H26">
            <v>-0.70657923935711175</v>
          </cell>
          <cell r="I26">
            <v>0</v>
          </cell>
          <cell r="J26">
            <v>0</v>
          </cell>
        </row>
        <row r="27">
          <cell r="F27">
            <v>9.0101801635057086</v>
          </cell>
          <cell r="G27">
            <v>-0.19443493148839366</v>
          </cell>
          <cell r="H27">
            <v>90.970460461285739</v>
          </cell>
          <cell r="I27">
            <v>-1.0820782214052753</v>
          </cell>
          <cell r="J27">
            <v>0</v>
          </cell>
        </row>
        <row r="28">
          <cell r="F28">
            <v>10.857021227638841</v>
          </cell>
          <cell r="G28">
            <v>-0.21703601362184274</v>
          </cell>
          <cell r="H28">
            <v>110.63871427132867</v>
          </cell>
          <cell r="I28">
            <v>-1.1309079248321534</v>
          </cell>
          <cell r="J28">
            <v>0</v>
          </cell>
        </row>
        <row r="29">
          <cell r="F29">
            <v>326.96227626520948</v>
          </cell>
          <cell r="G29">
            <v>-1.7709799310102035</v>
          </cell>
          <cell r="H29">
            <v>40.112126531513645</v>
          </cell>
          <cell r="I29">
            <v>-0.57716144378674339</v>
          </cell>
          <cell r="J29">
            <v>0</v>
          </cell>
        </row>
        <row r="30">
          <cell r="F30">
            <v>24.655226609525645</v>
          </cell>
          <cell r="G30">
            <v>-0.5301408289794608</v>
          </cell>
          <cell r="H30">
            <v>2193.234325589865</v>
          </cell>
          <cell r="I30">
            <v>-3.536654107161918</v>
          </cell>
          <cell r="J30">
            <v>0</v>
          </cell>
        </row>
        <row r="31">
          <cell r="F31">
            <v>2.5408483718310788</v>
          </cell>
          <cell r="G31">
            <v>1.5384140893702543</v>
          </cell>
          <cell r="H31">
            <v>-0.50081432134944981</v>
          </cell>
          <cell r="I31">
            <v>0</v>
          </cell>
          <cell r="J31">
            <v>0</v>
          </cell>
        </row>
        <row r="32">
          <cell r="F32">
            <v>1.5310190320601231</v>
          </cell>
          <cell r="G32">
            <v>43.338719263803085</v>
          </cell>
          <cell r="H32">
            <v>-8.7468017450789637E-2</v>
          </cell>
          <cell r="I32">
            <v>0.27884604419787645</v>
          </cell>
          <cell r="J32">
            <v>4.8563514315071075E-2</v>
          </cell>
        </row>
        <row r="33">
          <cell r="F33">
            <v>58.540517382475194</v>
          </cell>
          <cell r="G33">
            <v>1.0044413812753841</v>
          </cell>
          <cell r="H33">
            <v>-1.5085089108489238</v>
          </cell>
          <cell r="I33">
            <v>0</v>
          </cell>
          <cell r="J33">
            <v>0</v>
          </cell>
        </row>
        <row r="34">
          <cell r="F34">
            <v>98.229633741997489</v>
          </cell>
          <cell r="G34">
            <v>1.0040361649240623</v>
          </cell>
          <cell r="H34">
            <v>-0.5859544907643075</v>
          </cell>
          <cell r="I34">
            <v>0</v>
          </cell>
          <cell r="J34">
            <v>0</v>
          </cell>
        </row>
        <row r="35">
          <cell r="F35">
            <v>3.3337196632986199</v>
          </cell>
          <cell r="G35">
            <v>3.4086908484777179</v>
          </cell>
          <cell r="H35">
            <v>-0.3582527198579788</v>
          </cell>
          <cell r="I35">
            <v>0</v>
          </cell>
          <cell r="J35">
            <v>0</v>
          </cell>
        </row>
        <row r="36">
          <cell r="F36">
            <v>3.9093558608108583</v>
          </cell>
          <cell r="G36">
            <v>177.76044459291651</v>
          </cell>
          <cell r="H36">
            <v>-0.40545741027882209</v>
          </cell>
          <cell r="I36">
            <v>0.85669349521538274</v>
          </cell>
          <cell r="J36">
            <v>7.1237477187956904E-4</v>
          </cell>
        </row>
        <row r="37">
          <cell r="F37">
            <v>574.647967886689</v>
          </cell>
          <cell r="G37">
            <v>-1.9594665034790757</v>
          </cell>
          <cell r="H37">
            <v>51.9988820689778</v>
          </cell>
          <cell r="I37">
            <v>-0.56180189821725257</v>
          </cell>
          <cell r="J37">
            <v>0</v>
          </cell>
        </row>
        <row r="38">
          <cell r="F38">
            <v>3.3387061508286955</v>
          </cell>
          <cell r="G38">
            <v>1.0234647920898179</v>
          </cell>
          <cell r="H38">
            <v>-0.4930243004847113</v>
          </cell>
          <cell r="I38">
            <v>0</v>
          </cell>
          <cell r="J38">
            <v>0</v>
          </cell>
        </row>
        <row r="39">
          <cell r="F39">
            <v>2.846960263814371</v>
          </cell>
          <cell r="G39">
            <v>0.95477530329803961</v>
          </cell>
          <cell r="H39">
            <v>-0.49988092832159997</v>
          </cell>
          <cell r="I39">
            <v>0</v>
          </cell>
          <cell r="J39">
            <v>0</v>
          </cell>
        </row>
        <row r="40">
          <cell r="F40">
            <v>-4.7244554717092299E-5</v>
          </cell>
          <cell r="G40">
            <v>1.0397688272737753E-2</v>
          </cell>
          <cell r="H40">
            <v>-0.76477099551562278</v>
          </cell>
          <cell r="I40">
            <v>20.945680366530109</v>
          </cell>
          <cell r="J40">
            <v>0</v>
          </cell>
        </row>
        <row r="41">
          <cell r="F41">
            <v>102.30552452059905</v>
          </cell>
          <cell r="G41">
            <v>1.0123083619464264</v>
          </cell>
          <cell r="H41">
            <v>-1.7008734741270226</v>
          </cell>
          <cell r="I41">
            <v>0</v>
          </cell>
          <cell r="J41">
            <v>0</v>
          </cell>
        </row>
        <row r="42">
          <cell r="F42">
            <v>4.3305065703131964</v>
          </cell>
          <cell r="G42">
            <v>0.79229069600677404</v>
          </cell>
          <cell r="H42">
            <v>-0.41053260239928263</v>
          </cell>
          <cell r="I42">
            <v>0</v>
          </cell>
          <cell r="J42">
            <v>0</v>
          </cell>
        </row>
        <row r="43">
          <cell r="F43">
            <v>3.9131144208996931</v>
          </cell>
          <cell r="G43">
            <v>1.0049437376797903</v>
          </cell>
          <cell r="H43">
            <v>-0.43371754847971683</v>
          </cell>
          <cell r="I43">
            <v>0</v>
          </cell>
          <cell r="J43">
            <v>0</v>
          </cell>
        </row>
        <row r="44">
          <cell r="F44">
            <v>3.9617793972731703</v>
          </cell>
          <cell r="G44">
            <v>1.6405897979493225</v>
          </cell>
          <cell r="H44">
            <v>-0.43894706243203829</v>
          </cell>
          <cell r="I44">
            <v>0</v>
          </cell>
          <cell r="J44">
            <v>0</v>
          </cell>
        </row>
        <row r="45">
          <cell r="F45">
            <v>4.0157972922541889</v>
          </cell>
          <cell r="G45">
            <v>3.7498909853565681</v>
          </cell>
          <cell r="H45">
            <v>-0.52441723782582295</v>
          </cell>
          <cell r="I45">
            <v>0</v>
          </cell>
          <cell r="J45">
            <v>0</v>
          </cell>
        </row>
        <row r="46">
          <cell r="F46">
            <v>-4.9904119486902145E-5</v>
          </cell>
          <cell r="G46">
            <v>8.4003813650787816E-3</v>
          </cell>
          <cell r="H46">
            <v>-0.50757040744850779</v>
          </cell>
          <cell r="I46">
            <v>16.120578661755967</v>
          </cell>
          <cell r="J46">
            <v>0</v>
          </cell>
        </row>
        <row r="47">
          <cell r="F47">
            <v>-2.9935435467915929E-5</v>
          </cell>
          <cell r="G47">
            <v>5.038073163132214E-3</v>
          </cell>
          <cell r="H47">
            <v>-0.30428796575562483</v>
          </cell>
          <cell r="I47">
            <v>9.6366006508953443</v>
          </cell>
          <cell r="J47">
            <v>0</v>
          </cell>
        </row>
        <row r="48">
          <cell r="F48">
            <v>1.6858130503814255</v>
          </cell>
          <cell r="G48">
            <v>108.67264009141734</v>
          </cell>
          <cell r="H48">
            <v>-0.89356788592501657</v>
          </cell>
          <cell r="I48">
            <v>9.6209625480208144E-2</v>
          </cell>
          <cell r="J48">
            <v>6.956011106949242E-2</v>
          </cell>
        </row>
        <row r="49">
          <cell r="F49">
            <v>-1.5545676028645141</v>
          </cell>
          <cell r="G49">
            <v>0.17595063237988889</v>
          </cell>
          <cell r="H49">
            <v>1.5613922635201165</v>
          </cell>
          <cell r="I49">
            <v>0</v>
          </cell>
          <cell r="J49">
            <v>0</v>
          </cell>
        </row>
        <row r="50">
          <cell r="F50">
            <v>35.500155033319416</v>
          </cell>
          <cell r="G50">
            <v>1.0152149077150368</v>
          </cell>
          <cell r="H50">
            <v>-0.74826252917287051</v>
          </cell>
          <cell r="I50">
            <v>0</v>
          </cell>
          <cell r="J50">
            <v>0</v>
          </cell>
        </row>
        <row r="51">
          <cell r="F51">
            <v>31.406799412020892</v>
          </cell>
          <cell r="G51">
            <v>1.0183831432318236</v>
          </cell>
          <cell r="H51">
            <v>-0.84564833173033804</v>
          </cell>
          <cell r="I51">
            <v>0</v>
          </cell>
          <cell r="J51">
            <v>0</v>
          </cell>
        </row>
        <row r="52">
          <cell r="F52">
            <v>33.086043963836133</v>
          </cell>
          <cell r="G52">
            <v>1.016385609611697</v>
          </cell>
          <cell r="H52">
            <v>-0.81505314004100105</v>
          </cell>
          <cell r="I52">
            <v>0</v>
          </cell>
          <cell r="J52">
            <v>0</v>
          </cell>
        </row>
        <row r="53">
          <cell r="F53">
            <v>51.300873769005896</v>
          </cell>
          <cell r="G53">
            <v>1.0192312830770824</v>
          </cell>
          <cell r="H53">
            <v>-1.037484214457854</v>
          </cell>
          <cell r="I53">
            <v>0</v>
          </cell>
          <cell r="J53">
            <v>0</v>
          </cell>
        </row>
        <row r="54">
          <cell r="F54">
            <v>18.785723020682191</v>
          </cell>
          <cell r="G54">
            <v>1.0167064713769294</v>
          </cell>
          <cell r="H54">
            <v>-0.83760223367641085</v>
          </cell>
          <cell r="I54">
            <v>0</v>
          </cell>
          <cell r="J54">
            <v>0</v>
          </cell>
        </row>
        <row r="55">
          <cell r="F55">
            <v>11.354179408644857</v>
          </cell>
          <cell r="G55">
            <v>1.0166938579743898</v>
          </cell>
          <cell r="H55">
            <v>-0.84305457132890804</v>
          </cell>
          <cell r="I55">
            <v>0</v>
          </cell>
          <cell r="J55">
            <v>0</v>
          </cell>
        </row>
        <row r="56">
          <cell r="F56">
            <v>7.2804672470751536E-2</v>
          </cell>
          <cell r="G56">
            <v>16.028345788740513</v>
          </cell>
          <cell r="H56">
            <v>0.36579972269926303</v>
          </cell>
          <cell r="I56">
            <v>0.32620475258770387</v>
          </cell>
          <cell r="J56">
            <v>3.4248661923387151E-2</v>
          </cell>
        </row>
        <row r="57">
          <cell r="F57">
            <v>0.40596960504720808</v>
          </cell>
          <cell r="G57">
            <v>4.9708003458137209E-2</v>
          </cell>
          <cell r="H57">
            <v>0.52395536606221416</v>
          </cell>
          <cell r="I57">
            <v>0</v>
          </cell>
          <cell r="J57">
            <v>0</v>
          </cell>
        </row>
        <row r="58">
          <cell r="F58">
            <v>75.083228828972182</v>
          </cell>
          <cell r="G58">
            <v>1.0127515347384077</v>
          </cell>
          <cell r="H58">
            <v>-0.75707512780873554</v>
          </cell>
          <cell r="I58">
            <v>0</v>
          </cell>
          <cell r="J58">
            <v>0</v>
          </cell>
        </row>
        <row r="59">
          <cell r="F59">
            <v>47.031356294140643</v>
          </cell>
          <cell r="G59">
            <v>1.0130076282616429</v>
          </cell>
          <cell r="H59">
            <v>-0.7733058929542439</v>
          </cell>
          <cell r="I59">
            <v>0</v>
          </cell>
          <cell r="J59">
            <v>0</v>
          </cell>
        </row>
        <row r="60">
          <cell r="F60">
            <v>52.668296839514646</v>
          </cell>
          <cell r="G60">
            <v>1.0121415462597743</v>
          </cell>
          <cell r="H60">
            <v>-0.77267123080735556</v>
          </cell>
          <cell r="I60">
            <v>0</v>
          </cell>
          <cell r="J60">
            <v>0</v>
          </cell>
        </row>
        <row r="61">
          <cell r="F61">
            <v>3.4712907113505489</v>
          </cell>
          <cell r="G61">
            <v>13.633975190158846</v>
          </cell>
          <cell r="H61">
            <v>2.3604543157074351</v>
          </cell>
          <cell r="I61">
            <v>0.92796622762552738</v>
          </cell>
          <cell r="J61">
            <v>6.5047824269790042E-2</v>
          </cell>
        </row>
        <row r="62">
          <cell r="F62">
            <v>2.4814024118182165</v>
          </cell>
          <cell r="G62">
            <v>5.1568208858628228</v>
          </cell>
          <cell r="H62">
            <v>3.82182733045709</v>
          </cell>
          <cell r="I62">
            <v>1.366017061989703</v>
          </cell>
          <cell r="J62">
            <v>5.5944880820400451E-2</v>
          </cell>
        </row>
        <row r="63">
          <cell r="F63">
            <v>24.345588169513885</v>
          </cell>
          <cell r="G63">
            <v>-0.94908276294085114</v>
          </cell>
          <cell r="H63">
            <v>0.2336232120660551</v>
          </cell>
          <cell r="I63">
            <v>0.35093026236978492</v>
          </cell>
          <cell r="J63">
            <v>0</v>
          </cell>
        </row>
        <row r="64">
          <cell r="F64">
            <v>-0.20720351346338514</v>
          </cell>
          <cell r="G64">
            <v>52.311874799799455</v>
          </cell>
          <cell r="H64">
            <v>-0.46714416488742977</v>
          </cell>
          <cell r="I64">
            <v>0.3453669598589495</v>
          </cell>
          <cell r="J64">
            <v>2.6262364456761778E-2</v>
          </cell>
        </row>
        <row r="65">
          <cell r="F65">
            <v>4.6495289169651857E-2</v>
          </cell>
          <cell r="G65">
            <v>24.236643183721981</v>
          </cell>
          <cell r="H65">
            <v>7.6724515988089576E-2</v>
          </cell>
          <cell r="I65">
            <v>0.97199224289608543</v>
          </cell>
          <cell r="J65">
            <v>2.5179445464271727E-2</v>
          </cell>
        </row>
        <row r="66">
          <cell r="F66">
            <v>71.825961616835357</v>
          </cell>
          <cell r="G66">
            <v>-0.63190800166432248</v>
          </cell>
          <cell r="H66">
            <v>1.8994736037380985E-2</v>
          </cell>
          <cell r="I66">
            <v>1.1730106152482742</v>
          </cell>
          <cell r="J66">
            <v>0</v>
          </cell>
        </row>
        <row r="67">
          <cell r="F67">
            <v>55.290661451250166</v>
          </cell>
          <cell r="G67">
            <v>1.0111037456828067</v>
          </cell>
          <cell r="H67">
            <v>-0.76714167079974804</v>
          </cell>
          <cell r="I67">
            <v>0</v>
          </cell>
          <cell r="J67">
            <v>0</v>
          </cell>
        </row>
        <row r="68">
          <cell r="F68">
            <v>59.120341778382652</v>
          </cell>
          <cell r="G68">
            <v>1.0099722078277253</v>
          </cell>
          <cell r="H68">
            <v>-0.74996365272142318</v>
          </cell>
          <cell r="I68">
            <v>0</v>
          </cell>
          <cell r="J68">
            <v>0</v>
          </cell>
        </row>
        <row r="69">
          <cell r="F69">
            <v>57.421508736319254</v>
          </cell>
          <cell r="G69">
            <v>1.0090284391928894</v>
          </cell>
          <cell r="H69">
            <v>-0.78974392797803694</v>
          </cell>
          <cell r="I69">
            <v>0</v>
          </cell>
          <cell r="J69">
            <v>0</v>
          </cell>
        </row>
        <row r="70">
          <cell r="F70">
            <v>2.4594339336639357</v>
          </cell>
          <cell r="G70">
            <v>21.125764573426249</v>
          </cell>
          <cell r="H70">
            <v>1.0582842605134251</v>
          </cell>
          <cell r="I70">
            <v>1.0795504816103612</v>
          </cell>
          <cell r="J70">
            <v>1.4958504430442806E-2</v>
          </cell>
        </row>
        <row r="71">
          <cell r="F71">
            <v>1.4438968623651385</v>
          </cell>
          <cell r="G71">
            <v>13.647372328736184</v>
          </cell>
          <cell r="H71">
            <v>0.99050309899311773</v>
          </cell>
          <cell r="I71">
            <v>1.0901861805166002</v>
          </cell>
          <cell r="J71">
            <v>1.3090114009940375E-2</v>
          </cell>
        </row>
        <row r="72">
          <cell r="F72">
            <v>-0.25776643701636481</v>
          </cell>
          <cell r="G72">
            <v>89.25359203640167</v>
          </cell>
          <cell r="H72">
            <v>-0.77664212055085047</v>
          </cell>
          <cell r="I72">
            <v>0.41725214510472813</v>
          </cell>
          <cell r="J72">
            <v>2.3003698036695032E-2</v>
          </cell>
        </row>
        <row r="73">
          <cell r="F73">
            <v>9.1254813596081064E-2</v>
          </cell>
          <cell r="G73">
            <v>2.0868051804805748E-2</v>
          </cell>
          <cell r="H73">
            <v>1.3609101823550171E-3</v>
          </cell>
          <cell r="I73">
            <v>0</v>
          </cell>
          <cell r="J73">
            <v>0</v>
          </cell>
        </row>
        <row r="74">
          <cell r="F74">
            <v>113.66396976963401</v>
          </cell>
          <cell r="G74">
            <v>1.008824760911792</v>
          </cell>
          <cell r="H74">
            <v>-0.73610314236303431</v>
          </cell>
          <cell r="I74">
            <v>0</v>
          </cell>
          <cell r="J74">
            <v>0</v>
          </cell>
        </row>
        <row r="75">
          <cell r="F75">
            <v>5.2857978621870085</v>
          </cell>
          <cell r="G75">
            <v>150.68925590142064</v>
          </cell>
          <cell r="H75">
            <v>-1.3988378315717263</v>
          </cell>
          <cell r="I75">
            <v>0.39723983185897277</v>
          </cell>
          <cell r="J75">
            <v>5.2382171330211287E-2</v>
          </cell>
        </row>
        <row r="76">
          <cell r="F76">
            <v>80.172571885914806</v>
          </cell>
          <cell r="G76">
            <v>1.0081473680320474</v>
          </cell>
          <cell r="H76">
            <v>-0.74730650956864386</v>
          </cell>
          <cell r="I76">
            <v>0</v>
          </cell>
          <cell r="J76">
            <v>0</v>
          </cell>
        </row>
        <row r="77">
          <cell r="F77">
            <v>3.5568113540352475</v>
          </cell>
          <cell r="G77">
            <v>170.81475563315402</v>
          </cell>
          <cell r="H77">
            <v>-0.23485957456688478</v>
          </cell>
          <cell r="I77">
            <v>1.061448408373765</v>
          </cell>
          <cell r="J77">
            <v>4.8006459871620544E-3</v>
          </cell>
        </row>
        <row r="78">
          <cell r="F78">
            <v>2.5672718054400088</v>
          </cell>
          <cell r="G78">
            <v>36.839699967144284</v>
          </cell>
          <cell r="H78">
            <v>0.94306153912389523</v>
          </cell>
          <cell r="I78">
            <v>1.1540978581923484</v>
          </cell>
          <cell r="J78">
            <v>-2.4846249152657473E-4</v>
          </cell>
        </row>
        <row r="79">
          <cell r="F79">
            <v>1.5011164558398142</v>
          </cell>
          <cell r="G79">
            <v>19.009072346748695</v>
          </cell>
          <cell r="H79">
            <v>1.2142909264186512</v>
          </cell>
          <cell r="I79">
            <v>1.1709777079334192</v>
          </cell>
          <cell r="J79">
            <v>-3.8178416017614121E-4</v>
          </cell>
        </row>
        <row r="80">
          <cell r="F80">
            <v>-5.4537349608640788</v>
          </cell>
          <cell r="G80">
            <v>141.75276248727926</v>
          </cell>
          <cell r="H80">
            <v>-0.65806497785657669</v>
          </cell>
          <cell r="I80">
            <v>0.4803744205073105</v>
          </cell>
          <cell r="J80">
            <v>2.3723269237929754E-3</v>
          </cell>
        </row>
        <row r="81">
          <cell r="F81">
            <v>28.860612964665886</v>
          </cell>
          <cell r="G81">
            <v>0.97939026998663881</v>
          </cell>
          <cell r="H81">
            <v>-0.84349205026210961</v>
          </cell>
          <cell r="I81">
            <v>0</v>
          </cell>
          <cell r="J81">
            <v>0</v>
          </cell>
        </row>
        <row r="82">
          <cell r="F82">
            <v>105.36683584664735</v>
          </cell>
          <cell r="G82">
            <v>1.0055652656096821</v>
          </cell>
          <cell r="H82">
            <v>-0.659884123764365</v>
          </cell>
          <cell r="I82">
            <v>0</v>
          </cell>
          <cell r="J82">
            <v>0</v>
          </cell>
        </row>
        <row r="83">
          <cell r="F83">
            <v>6.0265573981035203</v>
          </cell>
          <cell r="G83">
            <v>116.9838877861639</v>
          </cell>
          <cell r="H83">
            <v>-0.40941051969421549</v>
          </cell>
          <cell r="I83">
            <v>0.6786333846927266</v>
          </cell>
          <cell r="J83">
            <v>2.7397770011775908E-2</v>
          </cell>
        </row>
        <row r="84">
          <cell r="F84">
            <v>87.745314166684821</v>
          </cell>
          <cell r="G84">
            <v>1.0056714690629427</v>
          </cell>
          <cell r="H84">
            <v>-0.68201506805496348</v>
          </cell>
          <cell r="I84">
            <v>0</v>
          </cell>
          <cell r="J84">
            <v>0</v>
          </cell>
        </row>
        <row r="85">
          <cell r="F85">
            <v>5.0641639189612837</v>
          </cell>
          <cell r="G85">
            <v>154.60666134833619</v>
          </cell>
          <cell r="H85">
            <v>-0.5973465758382942</v>
          </cell>
          <cell r="I85">
            <v>0.7411165715319471</v>
          </cell>
          <cell r="J85">
            <v>2.4060203481178783E-2</v>
          </cell>
        </row>
        <row r="86">
          <cell r="F86">
            <v>3.7555409957002719</v>
          </cell>
          <cell r="G86">
            <v>51.359173683500451</v>
          </cell>
          <cell r="H86">
            <v>-0.24421154627008818</v>
          </cell>
          <cell r="I86">
            <v>0.63762179199175184</v>
          </cell>
          <cell r="J86">
            <v>3.0598135334334739E-2</v>
          </cell>
        </row>
        <row r="87">
          <cell r="F87">
            <v>2.2190170520927421</v>
          </cell>
          <cell r="G87">
            <v>25.704144161471969</v>
          </cell>
          <cell r="H87">
            <v>6.2099533620884564E-2</v>
          </cell>
          <cell r="I87">
            <v>0.68462327375485077</v>
          </cell>
          <cell r="J87">
            <v>2.8930691925166341E-2</v>
          </cell>
        </row>
        <row r="88">
          <cell r="F88">
            <v>-5.2338955605225355</v>
          </cell>
          <cell r="G88">
            <v>218.05080216376618</v>
          </cell>
          <cell r="H88">
            <v>-0.8454569939986164</v>
          </cell>
          <cell r="I88">
            <v>0.5418857905193788</v>
          </cell>
          <cell r="J88">
            <v>2.8898934071921257E-3</v>
          </cell>
        </row>
        <row r="89">
          <cell r="F89">
            <v>58.02751866676801</v>
          </cell>
          <cell r="G89">
            <v>0.98805401730943954</v>
          </cell>
          <cell r="H89">
            <v>-1.1204147628471681</v>
          </cell>
          <cell r="I89">
            <v>0</v>
          </cell>
          <cell r="J89">
            <v>0</v>
          </cell>
        </row>
        <row r="90">
          <cell r="F90">
            <v>93.434684492285953</v>
          </cell>
          <cell r="G90">
            <v>1.0043561250735031</v>
          </cell>
          <cell r="H90">
            <v>-0.60040255733429637</v>
          </cell>
          <cell r="I90">
            <v>0</v>
          </cell>
          <cell r="J90">
            <v>0</v>
          </cell>
        </row>
        <row r="91">
          <cell r="F91">
            <v>6.1191182087101854</v>
          </cell>
          <cell r="G91">
            <v>70.118680588128441</v>
          </cell>
          <cell r="H91">
            <v>0.33470957834841952</v>
          </cell>
          <cell r="I91">
            <v>0.75203448559489861</v>
          </cell>
          <cell r="J91">
            <v>2.1932690897406154E-2</v>
          </cell>
        </row>
        <row r="92">
          <cell r="F92">
            <v>83.237098882254699</v>
          </cell>
          <cell r="G92">
            <v>1.0047493896036594</v>
          </cell>
          <cell r="H92">
            <v>-0.64618974901472026</v>
          </cell>
          <cell r="I92">
            <v>0</v>
          </cell>
          <cell r="J92">
            <v>0</v>
          </cell>
        </row>
        <row r="93">
          <cell r="F93">
            <v>5.1052632773655855</v>
          </cell>
          <cell r="G93">
            <v>19.471158194220177</v>
          </cell>
          <cell r="H93">
            <v>3.8094350917162942</v>
          </cell>
          <cell r="I93">
            <v>1.4859138467354009</v>
          </cell>
          <cell r="J93">
            <v>1.0984405570359321E-2</v>
          </cell>
        </row>
        <row r="94">
          <cell r="F94">
            <v>3.8408292064390515</v>
          </cell>
          <cell r="G94">
            <v>37.582651890372773</v>
          </cell>
          <cell r="H94">
            <v>6.9906037139428043E-2</v>
          </cell>
          <cell r="I94">
            <v>0.58808701804594199</v>
          </cell>
          <cell r="J94">
            <v>3.4824534146563696E-2</v>
          </cell>
        </row>
        <row r="95">
          <cell r="F95">
            <v>2.2666790170757452</v>
          </cell>
          <cell r="G95">
            <v>15.307948039093748</v>
          </cell>
          <cell r="H95">
            <v>0.80592532054856902</v>
          </cell>
          <cell r="I95">
            <v>0.70961262897199884</v>
          </cell>
          <cell r="J95">
            <v>3.1540563655803357E-2</v>
          </cell>
        </row>
        <row r="96">
          <cell r="F96">
            <v>-4.2348861826595199</v>
          </cell>
          <cell r="G96">
            <v>173.75251749707238</v>
          </cell>
          <cell r="H96">
            <v>-0.54067489987607387</v>
          </cell>
          <cell r="I96">
            <v>0.56605385578487721</v>
          </cell>
          <cell r="J96">
            <v>4.6226915767113774E-3</v>
          </cell>
        </row>
        <row r="97">
          <cell r="F97">
            <v>-0.35973542213093029</v>
          </cell>
          <cell r="G97">
            <v>64.078505897376445</v>
          </cell>
          <cell r="H97">
            <v>0.35964052504915817</v>
          </cell>
          <cell r="I97">
            <v>1.3347543714102459</v>
          </cell>
          <cell r="J97">
            <v>-8.8661562280227275E-3</v>
          </cell>
        </row>
        <row r="98">
          <cell r="F98">
            <v>81.839290267929115</v>
          </cell>
          <cell r="G98">
            <v>1.003414910204244</v>
          </cell>
          <cell r="H98">
            <v>-0.52003783612252941</v>
          </cell>
          <cell r="I98">
            <v>0</v>
          </cell>
          <cell r="J98">
            <v>0</v>
          </cell>
        </row>
        <row r="99">
          <cell r="F99">
            <v>70.678431451192765</v>
          </cell>
          <cell r="G99">
            <v>1.0042723466318511</v>
          </cell>
          <cell r="H99">
            <v>-0.57954637961058308</v>
          </cell>
          <cell r="I99">
            <v>0</v>
          </cell>
          <cell r="J99">
            <v>0</v>
          </cell>
        </row>
        <row r="100">
          <cell r="F100">
            <v>80.381199983821489</v>
          </cell>
          <cell r="G100">
            <v>1.0041502058722911</v>
          </cell>
          <cell r="H100">
            <v>-0.59431682758232862</v>
          </cell>
          <cell r="I100">
            <v>0</v>
          </cell>
          <cell r="J100">
            <v>0</v>
          </cell>
        </row>
        <row r="101">
          <cell r="F101">
            <v>93.263100209067801</v>
          </cell>
          <cell r="G101">
            <v>1.0061436478899337</v>
          </cell>
          <cell r="H101">
            <v>-0.72161924937486699</v>
          </cell>
          <cell r="I101">
            <v>0</v>
          </cell>
          <cell r="J101">
            <v>0</v>
          </cell>
        </row>
        <row r="102">
          <cell r="F102">
            <v>-4.1520304084334883E-5</v>
          </cell>
          <cell r="G102">
            <v>7.4156841517428159E-3</v>
          </cell>
          <cell r="H102">
            <v>-0.45206150449969279</v>
          </cell>
          <cell r="I102">
            <v>14.496220405306065</v>
          </cell>
          <cell r="J102">
            <v>0</v>
          </cell>
        </row>
        <row r="103">
          <cell r="F103">
            <v>-2.523046389109738E-5</v>
          </cell>
          <cell r="G103">
            <v>4.5021881554429509E-3</v>
          </cell>
          <cell r="H103">
            <v>-0.27392954465248259</v>
          </cell>
          <cell r="I103">
            <v>8.7080528741383585</v>
          </cell>
          <cell r="J103">
            <v>0</v>
          </cell>
        </row>
        <row r="104">
          <cell r="F104">
            <v>57.083144571722499</v>
          </cell>
          <cell r="G104">
            <v>0.97234901535588703</v>
          </cell>
          <cell r="H104">
            <v>-0.33574408100736247</v>
          </cell>
          <cell r="I104">
            <v>0</v>
          </cell>
          <cell r="J104">
            <v>0</v>
          </cell>
        </row>
        <row r="105">
          <cell r="F105">
            <v>-1.4925032200060124E-2</v>
          </cell>
          <cell r="G105">
            <v>9.1231076838918183E-3</v>
          </cell>
          <cell r="H105">
            <v>1.4502355995484784</v>
          </cell>
          <cell r="I105">
            <v>0</v>
          </cell>
          <cell r="J105">
            <v>0</v>
          </cell>
        </row>
        <row r="106">
          <cell r="F106">
            <v>98.276650266272256</v>
          </cell>
          <cell r="G106">
            <v>1.0030823170471492</v>
          </cell>
          <cell r="H106">
            <v>-0.56101180882557633</v>
          </cell>
          <cell r="I106">
            <v>0</v>
          </cell>
          <cell r="J106">
            <v>0</v>
          </cell>
        </row>
        <row r="107">
          <cell r="F107">
            <v>78.254411857055999</v>
          </cell>
          <cell r="G107">
            <v>1.0037831269411042</v>
          </cell>
          <cell r="H107">
            <v>-0.59909157464928597</v>
          </cell>
          <cell r="I107">
            <v>0</v>
          </cell>
          <cell r="J107">
            <v>0</v>
          </cell>
        </row>
        <row r="108">
          <cell r="F108">
            <v>90.348883027220836</v>
          </cell>
          <cell r="G108">
            <v>1.0038827805984565</v>
          </cell>
          <cell r="H108">
            <v>-0.61901368058746042</v>
          </cell>
          <cell r="I108">
            <v>0</v>
          </cell>
          <cell r="J108">
            <v>0</v>
          </cell>
        </row>
        <row r="109">
          <cell r="F109">
            <v>87.364310759088823</v>
          </cell>
          <cell r="G109">
            <v>1.0049051756896112</v>
          </cell>
          <cell r="H109">
            <v>-0.68050994033861167</v>
          </cell>
          <cell r="I109">
            <v>0</v>
          </cell>
          <cell r="J109">
            <v>0</v>
          </cell>
        </row>
        <row r="110">
          <cell r="F110">
            <v>4.3764938137922762</v>
          </cell>
          <cell r="G110">
            <v>70.858476245077256</v>
          </cell>
          <cell r="H110">
            <v>-0.73262984565321587</v>
          </cell>
          <cell r="I110">
            <v>0.51185783509420024</v>
          </cell>
          <cell r="J110">
            <v>2.9788215360012086E-2</v>
          </cell>
        </row>
        <row r="111">
          <cell r="F111">
            <v>2.5744157781219181</v>
          </cell>
          <cell r="G111">
            <v>24.917622276871811</v>
          </cell>
          <cell r="H111">
            <v>8.5110911567134864E-2</v>
          </cell>
          <cell r="I111">
            <v>0.60649834253256474</v>
          </cell>
          <cell r="J111">
            <v>2.7086769128099004E-2</v>
          </cell>
        </row>
        <row r="112">
          <cell r="F112">
            <v>66.986173083144152</v>
          </cell>
          <cell r="G112">
            <v>0.97488707705105615</v>
          </cell>
          <cell r="H112">
            <v>-0.39946714256866722</v>
          </cell>
          <cell r="I112">
            <v>0</v>
          </cell>
          <cell r="J112">
            <v>0</v>
          </cell>
        </row>
        <row r="113">
          <cell r="F113">
            <v>-1.1933746941364674E-2</v>
          </cell>
          <cell r="G113">
            <v>8.4035082159798491E-3</v>
          </cell>
          <cell r="H113">
            <v>1.4713125423016249</v>
          </cell>
          <cell r="I113">
            <v>0</v>
          </cell>
          <cell r="J113">
            <v>0</v>
          </cell>
        </row>
        <row r="114">
          <cell r="F114">
            <v>97.35840226033649</v>
          </cell>
          <cell r="G114">
            <v>1.0065205450014567</v>
          </cell>
          <cell r="H114">
            <v>-0.67598181989974571</v>
          </cell>
          <cell r="I114">
            <v>0</v>
          </cell>
          <cell r="J114">
            <v>0</v>
          </cell>
        </row>
        <row r="115">
          <cell r="F115">
            <v>4.8369639753709102</v>
          </cell>
          <cell r="G115">
            <v>48.901370434889564</v>
          </cell>
          <cell r="H115">
            <v>0.13495834594987233</v>
          </cell>
          <cell r="I115">
            <v>0.58630200415032874</v>
          </cell>
          <cell r="J115">
            <v>3.8195832558422356E-2</v>
          </cell>
        </row>
        <row r="116">
          <cell r="F116">
            <v>4.9622843929839036</v>
          </cell>
          <cell r="G116">
            <v>104.44616426935919</v>
          </cell>
          <cell r="H116">
            <v>-0.35372794432513521</v>
          </cell>
          <cell r="I116">
            <v>0.72592310136499283</v>
          </cell>
          <cell r="J116">
            <v>2.4587622916851029E-2</v>
          </cell>
        </row>
        <row r="117">
          <cell r="F117">
            <v>3.7445354093261112</v>
          </cell>
          <cell r="G117">
            <v>189.28619610636005</v>
          </cell>
          <cell r="H117">
            <v>-1.0633204468676987</v>
          </cell>
          <cell r="I117">
            <v>0.72937956698731576</v>
          </cell>
          <cell r="J117">
            <v>2.2608102805994745E-2</v>
          </cell>
        </row>
        <row r="118">
          <cell r="F118">
            <v>2.6823354364594105</v>
          </cell>
          <cell r="G118">
            <v>42.752648245812111</v>
          </cell>
          <cell r="H118">
            <v>4.2550129873680446E-2</v>
          </cell>
          <cell r="I118">
            <v>0.81546875494095739</v>
          </cell>
          <cell r="J118">
            <v>1.7491198203253639E-2</v>
          </cell>
        </row>
        <row r="119">
          <cell r="F119">
            <v>1.5735128629447717</v>
          </cell>
          <cell r="G119">
            <v>20.997734941443863</v>
          </cell>
          <cell r="H119">
            <v>0.36046030769437926</v>
          </cell>
          <cell r="I119">
            <v>0.85799893759459545</v>
          </cell>
          <cell r="J119">
            <v>1.5602673843250139E-2</v>
          </cell>
        </row>
        <row r="120">
          <cell r="F120">
            <v>-3.9164147105468814</v>
          </cell>
          <cell r="G120">
            <v>137.32459299036495</v>
          </cell>
          <cell r="H120">
            <v>-0.59005311576565023</v>
          </cell>
          <cell r="I120">
            <v>0.55388440241340997</v>
          </cell>
          <cell r="J120">
            <v>3.0160839078151162E-3</v>
          </cell>
        </row>
        <row r="121">
          <cell r="F121">
            <v>41.832052447191145</v>
          </cell>
          <cell r="G121">
            <v>0.98614581840589188</v>
          </cell>
          <cell r="H121">
            <v>-1.0729733268489632</v>
          </cell>
          <cell r="I121">
            <v>0</v>
          </cell>
          <cell r="J121">
            <v>0</v>
          </cell>
        </row>
        <row r="122">
          <cell r="F122">
            <v>80.838310792016671</v>
          </cell>
          <cell r="G122">
            <v>1.0025763156794762</v>
          </cell>
          <cell r="H122">
            <v>-0.55141869687502265</v>
          </cell>
          <cell r="I122">
            <v>0</v>
          </cell>
          <cell r="J122">
            <v>0</v>
          </cell>
        </row>
        <row r="123">
          <cell r="F123">
            <v>66.393139500172026</v>
          </cell>
          <cell r="G123">
            <v>1.0031780983697163</v>
          </cell>
          <cell r="H123">
            <v>-0.59446987653426719</v>
          </cell>
          <cell r="I123">
            <v>0</v>
          </cell>
          <cell r="J123">
            <v>0</v>
          </cell>
        </row>
        <row r="124">
          <cell r="F124">
            <v>72.949209380911299</v>
          </cell>
          <cell r="G124">
            <v>1.0030203804072448</v>
          </cell>
          <cell r="H124">
            <v>-0.60214751381294163</v>
          </cell>
          <cell r="I124">
            <v>0</v>
          </cell>
          <cell r="J124">
            <v>0</v>
          </cell>
        </row>
        <row r="125">
          <cell r="F125">
            <v>2.6836001440996315</v>
          </cell>
          <cell r="G125">
            <v>151.77608556574339</v>
          </cell>
          <cell r="H125">
            <v>-0.43122470718460459</v>
          </cell>
          <cell r="I125">
            <v>0.8184398453948396</v>
          </cell>
          <cell r="J125">
            <v>9.1873010050118591E-4</v>
          </cell>
        </row>
        <row r="126">
          <cell r="F126">
            <v>2.027468908644479</v>
          </cell>
          <cell r="G126">
            <v>51.945463760387298</v>
          </cell>
          <cell r="H126">
            <v>2.8312583339493561E-2</v>
          </cell>
          <cell r="I126">
            <v>0.76365593619732719</v>
          </cell>
          <cell r="J126">
            <v>9.8934766510649225E-4</v>
          </cell>
        </row>
        <row r="127">
          <cell r="F127">
            <v>20.118377140234859</v>
          </cell>
          <cell r="G127">
            <v>1.0023356227769193</v>
          </cell>
          <cell r="H127">
            <v>-0.5472064077465294</v>
          </cell>
          <cell r="I127">
            <v>0</v>
          </cell>
          <cell r="J127">
            <v>0</v>
          </cell>
        </row>
        <row r="128">
          <cell r="F128">
            <v>-0.67670222985543782</v>
          </cell>
          <cell r="G128">
            <v>173.70594028772351</v>
          </cell>
          <cell r="H128">
            <v>-0.71608886743532274</v>
          </cell>
          <cell r="I128">
            <v>0.5454881574126319</v>
          </cell>
          <cell r="J128">
            <v>1.6351113298598393E-2</v>
          </cell>
        </row>
        <row r="129">
          <cell r="F129">
            <v>96.516454261365524</v>
          </cell>
          <cell r="G129">
            <v>0.99601205175502994</v>
          </cell>
          <cell r="H129">
            <v>-1.392697063686122</v>
          </cell>
          <cell r="I129">
            <v>0</v>
          </cell>
          <cell r="J129">
            <v>0</v>
          </cell>
        </row>
        <row r="130">
          <cell r="F130">
            <v>77.858661467283923</v>
          </cell>
          <cell r="G130">
            <v>1.0013889682011681</v>
          </cell>
          <cell r="H130">
            <v>-0.5106018678768105</v>
          </cell>
          <cell r="I130">
            <v>0</v>
          </cell>
          <cell r="J130">
            <v>0</v>
          </cell>
        </row>
        <row r="131">
          <cell r="F131">
            <v>63.737008158285562</v>
          </cell>
          <cell r="G131">
            <v>1.0019724277764883</v>
          </cell>
          <cell r="H131">
            <v>-0.55452961795379985</v>
          </cell>
          <cell r="I131">
            <v>0</v>
          </cell>
          <cell r="J131">
            <v>0</v>
          </cell>
        </row>
        <row r="132">
          <cell r="F132">
            <v>71.003398516214332</v>
          </cell>
          <cell r="G132">
            <v>1.0020172716059081</v>
          </cell>
          <cell r="H132">
            <v>-0.56986583293492898</v>
          </cell>
          <cell r="I132">
            <v>0</v>
          </cell>
          <cell r="J132">
            <v>0</v>
          </cell>
        </row>
        <row r="133">
          <cell r="F133">
            <v>3.435024499605789</v>
          </cell>
          <cell r="G133">
            <v>112.0943751654396</v>
          </cell>
          <cell r="H133">
            <v>-0.11394494886306142</v>
          </cell>
          <cell r="I133">
            <v>0.79868950982088716</v>
          </cell>
          <cell r="J133">
            <v>5.1731494156976501E-3</v>
          </cell>
        </row>
        <row r="134">
          <cell r="F134">
            <v>1.5764540411859671</v>
          </cell>
          <cell r="G134">
            <v>32.51306652091175</v>
          </cell>
          <cell r="H134">
            <v>0.72975224141379524</v>
          </cell>
          <cell r="I134">
            <v>0.76466869438505691</v>
          </cell>
          <cell r="J134">
            <v>-3.3761544796038963E-4</v>
          </cell>
        </row>
        <row r="135">
          <cell r="F135">
            <v>1.1690770371297818</v>
          </cell>
          <cell r="G135">
            <v>23.418192112158042</v>
          </cell>
          <cell r="H135">
            <v>0.39533474912723499</v>
          </cell>
          <cell r="I135">
            <v>0.7397977109153282</v>
          </cell>
          <cell r="J135">
            <v>1.9544029722066494E-3</v>
          </cell>
        </row>
        <row r="136">
          <cell r="F136">
            <v>64.027634266183966</v>
          </cell>
          <cell r="G136">
            <v>0.97629491937089241</v>
          </cell>
          <cell r="H136">
            <v>-0.44291957609397692</v>
          </cell>
          <cell r="I136">
            <v>0</v>
          </cell>
          <cell r="J136">
            <v>0</v>
          </cell>
        </row>
        <row r="137">
          <cell r="F137">
            <v>148.89012364646348</v>
          </cell>
          <cell r="G137">
            <v>1.0041925171300583</v>
          </cell>
          <cell r="H137">
            <v>-1.6266261165271652</v>
          </cell>
          <cell r="I137">
            <v>0</v>
          </cell>
          <cell r="J137">
            <v>0</v>
          </cell>
        </row>
        <row r="138">
          <cell r="F138">
            <v>87.868012628481495</v>
          </cell>
          <cell r="G138">
            <v>1.0004321709725346</v>
          </cell>
          <cell r="H138">
            <v>-0.49446572626239899</v>
          </cell>
          <cell r="I138">
            <v>0</v>
          </cell>
          <cell r="J138">
            <v>0</v>
          </cell>
        </row>
        <row r="139">
          <cell r="F139">
            <v>71.183938554146138</v>
          </cell>
          <cell r="G139">
            <v>1.0013131376686402</v>
          </cell>
          <cell r="H139">
            <v>-0.54095271929118305</v>
          </cell>
          <cell r="I139">
            <v>0</v>
          </cell>
          <cell r="J139">
            <v>0</v>
          </cell>
        </row>
        <row r="140">
          <cell r="F140">
            <v>83.438785453964613</v>
          </cell>
          <cell r="G140">
            <v>1.0017013648865791</v>
          </cell>
          <cell r="H140">
            <v>-0.56940060741421039</v>
          </cell>
          <cell r="I140">
            <v>0</v>
          </cell>
          <cell r="J140">
            <v>0</v>
          </cell>
        </row>
        <row r="141">
          <cell r="F141">
            <v>79.997419714896921</v>
          </cell>
          <cell r="G141">
            <v>1.0028395252649025</v>
          </cell>
          <cell r="H141">
            <v>-0.62977466491390988</v>
          </cell>
          <cell r="I141">
            <v>0</v>
          </cell>
          <cell r="J141">
            <v>0</v>
          </cell>
        </row>
        <row r="142">
          <cell r="F142">
            <v>38.575389375591911</v>
          </cell>
          <cell r="G142">
            <v>1.0019236790785968</v>
          </cell>
          <cell r="H142">
            <v>-0.52423778020778578</v>
          </cell>
          <cell r="I142">
            <v>0</v>
          </cell>
          <cell r="J142">
            <v>0</v>
          </cell>
        </row>
        <row r="143">
          <cell r="F143">
            <v>23.049938091415903</v>
          </cell>
          <cell r="G143">
            <v>1.0017915479769772</v>
          </cell>
          <cell r="H143">
            <v>-0.52362169466269104</v>
          </cell>
          <cell r="I143">
            <v>0</v>
          </cell>
          <cell r="J143">
            <v>0</v>
          </cell>
        </row>
        <row r="144">
          <cell r="F144">
            <v>79.573506121443899</v>
          </cell>
          <cell r="G144">
            <v>0.97696772062210135</v>
          </cell>
          <cell r="H144">
            <v>-0.47261242547589216</v>
          </cell>
          <cell r="I144">
            <v>0</v>
          </cell>
          <cell r="J144">
            <v>0</v>
          </cell>
        </row>
        <row r="145">
          <cell r="F145">
            <v>-7.9852161024111398E-2</v>
          </cell>
          <cell r="G145">
            <v>1.3317376918505815E-2</v>
          </cell>
          <cell r="H145">
            <v>1.3670153102554006</v>
          </cell>
          <cell r="I145">
            <v>0</v>
          </cell>
          <cell r="J145">
            <v>0</v>
          </cell>
        </row>
        <row r="146">
          <cell r="F146">
            <v>4.6472195045531528</v>
          </cell>
          <cell r="G146">
            <v>-0.82345252580227912</v>
          </cell>
          <cell r="H146">
            <v>-0.49849778750150642</v>
          </cell>
          <cell r="I146">
            <v>0</v>
          </cell>
          <cell r="J146">
            <v>0</v>
          </cell>
        </row>
        <row r="147">
          <cell r="F147">
            <v>69.880131019143036</v>
          </cell>
          <cell r="G147">
            <v>1.0003525983756476</v>
          </cell>
          <cell r="H147">
            <v>-0.49571313727439542</v>
          </cell>
          <cell r="I147">
            <v>0</v>
          </cell>
          <cell r="J147">
            <v>0</v>
          </cell>
        </row>
        <row r="148">
          <cell r="F148">
            <v>85.034660751742891</v>
          </cell>
          <cell r="G148">
            <v>1.0010141261684915</v>
          </cell>
          <cell r="H148">
            <v>-0.53920799664783958</v>
          </cell>
          <cell r="I148">
            <v>0</v>
          </cell>
          <cell r="J148">
            <v>0</v>
          </cell>
        </row>
        <row r="149">
          <cell r="F149">
            <v>79.989142134783975</v>
          </cell>
          <cell r="G149">
            <v>1.0020089252742679</v>
          </cell>
          <cell r="H149">
            <v>-0.5927132420997655</v>
          </cell>
          <cell r="I149">
            <v>0</v>
          </cell>
          <cell r="J149">
            <v>0</v>
          </cell>
        </row>
        <row r="150">
          <cell r="F150">
            <v>-3.7873477366700803E-5</v>
          </cell>
          <cell r="G150">
            <v>7.0689506316062856E-3</v>
          </cell>
          <cell r="H150">
            <v>-0.46438502546223615</v>
          </cell>
          <cell r="I150">
            <v>16.25250067415428</v>
          </cell>
          <cell r="J150">
            <v>0</v>
          </cell>
        </row>
        <row r="151">
          <cell r="F151">
            <v>-2.2907503354794826E-5</v>
          </cell>
          <cell r="G151">
            <v>4.2710633185454741E-3</v>
          </cell>
          <cell r="H151">
            <v>-0.27997890032152739</v>
          </cell>
          <cell r="I151">
            <v>9.7360986575813779</v>
          </cell>
          <cell r="J151">
            <v>0</v>
          </cell>
        </row>
        <row r="152">
          <cell r="F152">
            <v>0.38100918721466165</v>
          </cell>
          <cell r="G152">
            <v>155.78774308789681</v>
          </cell>
          <cell r="H152">
            <v>-6.9698302098164605E-2</v>
          </cell>
          <cell r="I152">
            <v>0.63223366278218518</v>
          </cell>
          <cell r="J152">
            <v>2.5827169222522824E-2</v>
          </cell>
        </row>
        <row r="153">
          <cell r="F153">
            <v>727.81150531338574</v>
          </cell>
          <cell r="G153">
            <v>-2.4039392749116262</v>
          </cell>
          <cell r="H153">
            <v>11.806799215885228</v>
          </cell>
          <cell r="I153">
            <v>-0.93655723200609076</v>
          </cell>
          <cell r="J153">
            <v>0</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7:M35"/>
  <sheetViews>
    <sheetView showGridLines="0" zoomScale="85" workbookViewId="0">
      <selection activeCell="B33" sqref="B33"/>
    </sheetView>
  </sheetViews>
  <sheetFormatPr defaultRowHeight="12.75" x14ac:dyDescent="0.2"/>
  <cols>
    <col min="1" max="1" width="13" style="5" customWidth="1"/>
    <col min="2" max="2" width="45.85546875" style="5" customWidth="1"/>
    <col min="3" max="3" width="20.42578125" style="5" customWidth="1"/>
    <col min="4" max="4" width="49" style="5" customWidth="1"/>
    <col min="5" max="16384" width="9.140625" style="5"/>
  </cols>
  <sheetData>
    <row r="7" spans="1:13" x14ac:dyDescent="0.2">
      <c r="A7" s="1" t="s">
        <v>122</v>
      </c>
      <c r="B7" s="2" t="s">
        <v>159</v>
      </c>
      <c r="C7" s="3"/>
      <c r="D7" s="4"/>
    </row>
    <row r="8" spans="1:13" x14ac:dyDescent="0.2">
      <c r="A8" s="6" t="s">
        <v>123</v>
      </c>
      <c r="B8" s="93" t="s">
        <v>160</v>
      </c>
      <c r="C8" s="96"/>
      <c r="D8" s="9"/>
    </row>
    <row r="9" spans="1:13" x14ac:dyDescent="0.2">
      <c r="B9" s="94"/>
      <c r="C9" s="97"/>
      <c r="D9" s="11"/>
      <c r="G9" s="12"/>
      <c r="H9" s="12"/>
      <c r="I9" s="12"/>
      <c r="J9" s="12"/>
      <c r="K9" s="12"/>
      <c r="L9" s="12"/>
      <c r="M9" s="12"/>
    </row>
    <row r="10" spans="1:13" x14ac:dyDescent="0.2">
      <c r="A10" s="6" t="s">
        <v>124</v>
      </c>
      <c r="B10" s="94" t="s">
        <v>166</v>
      </c>
      <c r="C10" s="98" t="s">
        <v>161</v>
      </c>
      <c r="D10" s="13"/>
      <c r="G10" s="12"/>
      <c r="H10" s="12"/>
      <c r="I10" s="12"/>
      <c r="J10" s="12"/>
      <c r="K10" s="12"/>
      <c r="L10" s="12"/>
      <c r="M10" s="12"/>
    </row>
    <row r="11" spans="1:13" x14ac:dyDescent="0.2">
      <c r="A11" s="14" t="s">
        <v>125</v>
      </c>
      <c r="B11" s="95">
        <v>41808</v>
      </c>
      <c r="C11" s="99"/>
      <c r="D11" s="15"/>
      <c r="G11" s="12"/>
      <c r="H11" s="12"/>
      <c r="I11" s="12"/>
      <c r="J11" s="12"/>
      <c r="K11" s="12"/>
      <c r="L11" s="12"/>
      <c r="M11" s="12"/>
    </row>
    <row r="12" spans="1:13" x14ac:dyDescent="0.2">
      <c r="A12" s="1" t="s">
        <v>126</v>
      </c>
      <c r="B12" s="2"/>
      <c r="C12" s="6"/>
      <c r="D12" s="9"/>
      <c r="G12" s="12"/>
      <c r="H12" s="12"/>
      <c r="I12" s="12"/>
      <c r="J12" s="12"/>
      <c r="K12" s="12"/>
      <c r="L12" s="12"/>
      <c r="M12" s="12"/>
    </row>
    <row r="13" spans="1:13" x14ac:dyDescent="0.2">
      <c r="A13" s="8"/>
      <c r="B13" s="10" t="s">
        <v>147</v>
      </c>
      <c r="C13" s="8"/>
      <c r="D13" s="9"/>
      <c r="G13" s="12"/>
      <c r="H13" s="12"/>
      <c r="I13" s="12"/>
      <c r="J13" s="12"/>
      <c r="K13" s="12"/>
      <c r="L13" s="12"/>
      <c r="M13" s="12"/>
    </row>
    <row r="14" spans="1:13" ht="15" x14ac:dyDescent="0.25">
      <c r="A14" s="16"/>
      <c r="B14" s="100" t="s">
        <v>162</v>
      </c>
      <c r="C14" s="14"/>
      <c r="D14" s="15"/>
      <c r="G14" s="12"/>
      <c r="H14" s="12"/>
      <c r="I14" s="12"/>
      <c r="J14" s="12"/>
      <c r="K14" s="12"/>
      <c r="L14" s="12"/>
      <c r="M14" s="12"/>
    </row>
    <row r="15" spans="1:13" x14ac:dyDescent="0.2">
      <c r="A15" s="17" t="s">
        <v>127</v>
      </c>
      <c r="B15" s="18"/>
      <c r="C15" s="17" t="s">
        <v>128</v>
      </c>
      <c r="D15" s="19" t="s">
        <v>129</v>
      </c>
      <c r="G15" s="12"/>
      <c r="H15" s="12"/>
      <c r="I15" s="12"/>
      <c r="J15" s="12"/>
      <c r="K15" s="12"/>
      <c r="L15" s="12"/>
      <c r="M15" s="12"/>
    </row>
    <row r="16" spans="1:13" x14ac:dyDescent="0.2">
      <c r="A16" s="20">
        <v>1</v>
      </c>
      <c r="B16" s="21" t="s">
        <v>130</v>
      </c>
      <c r="C16" s="22" t="s">
        <v>163</v>
      </c>
      <c r="D16" s="101">
        <v>41808</v>
      </c>
      <c r="G16" s="12"/>
      <c r="H16" s="12"/>
      <c r="I16" s="12"/>
      <c r="J16" s="12"/>
      <c r="K16" s="12"/>
      <c r="L16" s="12"/>
      <c r="M16" s="12"/>
    </row>
    <row r="17" spans="1:13" x14ac:dyDescent="0.2">
      <c r="A17" s="20"/>
      <c r="B17" s="21"/>
      <c r="C17" s="22"/>
      <c r="D17" s="101"/>
      <c r="G17" s="12"/>
      <c r="H17" s="12"/>
      <c r="I17" s="12"/>
      <c r="J17" s="12"/>
      <c r="K17" s="12"/>
      <c r="L17" s="12"/>
      <c r="M17" s="12"/>
    </row>
    <row r="18" spans="1:13" x14ac:dyDescent="0.2">
      <c r="A18" s="20"/>
      <c r="B18" s="105" t="s">
        <v>164</v>
      </c>
      <c r="C18" s="22"/>
      <c r="D18" s="101"/>
      <c r="G18" s="12"/>
      <c r="H18" s="12"/>
      <c r="I18" s="12"/>
      <c r="J18" s="12"/>
      <c r="K18" s="12"/>
      <c r="L18" s="12"/>
      <c r="M18" s="12"/>
    </row>
    <row r="19" spans="1:13" x14ac:dyDescent="0.2">
      <c r="A19" s="20"/>
      <c r="B19" s="102" t="s">
        <v>165</v>
      </c>
      <c r="C19" s="22"/>
      <c r="D19" s="101"/>
      <c r="G19" s="12"/>
      <c r="H19" s="12"/>
      <c r="I19" s="12"/>
      <c r="J19" s="12"/>
      <c r="K19" s="12"/>
      <c r="L19" s="12"/>
      <c r="M19" s="12"/>
    </row>
    <row r="20" spans="1:13" x14ac:dyDescent="0.2">
      <c r="A20" s="20"/>
      <c r="B20" s="102"/>
      <c r="C20" s="22"/>
      <c r="D20" s="101"/>
      <c r="G20" s="12"/>
      <c r="H20" s="12"/>
      <c r="I20" s="12"/>
      <c r="J20" s="12"/>
      <c r="K20" s="12"/>
      <c r="L20" s="12"/>
      <c r="M20" s="12"/>
    </row>
    <row r="21" spans="1:13" x14ac:dyDescent="0.2">
      <c r="A21" s="20"/>
      <c r="B21" s="102"/>
      <c r="C21" s="103"/>
      <c r="D21" s="101"/>
      <c r="G21" s="12"/>
      <c r="H21" s="12"/>
      <c r="I21" s="12"/>
      <c r="J21" s="12"/>
      <c r="K21" s="12"/>
      <c r="L21" s="12"/>
      <c r="M21" s="12"/>
    </row>
    <row r="22" spans="1:13" x14ac:dyDescent="0.2">
      <c r="A22" s="20"/>
      <c r="B22" s="102"/>
      <c r="C22" s="103"/>
      <c r="D22" s="101"/>
      <c r="G22" s="12"/>
      <c r="H22" s="12"/>
      <c r="I22" s="12"/>
      <c r="J22" s="12"/>
      <c r="K22" s="12"/>
      <c r="L22" s="12"/>
      <c r="M22" s="12"/>
    </row>
    <row r="23" spans="1:13" x14ac:dyDescent="0.2">
      <c r="A23" s="20"/>
      <c r="B23" s="104"/>
      <c r="C23" s="103"/>
      <c r="D23" s="101"/>
      <c r="G23" s="12"/>
      <c r="H23" s="12"/>
      <c r="I23" s="12"/>
      <c r="J23" s="12"/>
      <c r="K23" s="12"/>
      <c r="L23" s="12"/>
      <c r="M23" s="12"/>
    </row>
    <row r="24" spans="1:13" x14ac:dyDescent="0.2">
      <c r="A24" s="20"/>
      <c r="B24" s="21"/>
      <c r="C24" s="22"/>
      <c r="D24" s="101"/>
      <c r="G24" s="12"/>
      <c r="H24" s="12"/>
      <c r="I24" s="12"/>
      <c r="J24" s="12"/>
      <c r="K24" s="12"/>
      <c r="L24" s="12"/>
      <c r="M24" s="12"/>
    </row>
    <row r="25" spans="1:13" x14ac:dyDescent="0.2">
      <c r="A25" s="108"/>
      <c r="B25" s="109"/>
      <c r="C25" s="110"/>
      <c r="D25" s="111"/>
      <c r="G25" s="12"/>
      <c r="H25" s="12"/>
      <c r="I25" s="12"/>
      <c r="J25" s="12"/>
      <c r="K25" s="12"/>
      <c r="L25" s="12"/>
      <c r="M25" s="12"/>
    </row>
    <row r="28" spans="1:13" x14ac:dyDescent="0.2">
      <c r="B28" s="106"/>
      <c r="C28" s="107"/>
    </row>
    <row r="29" spans="1:13" x14ac:dyDescent="0.2">
      <c r="B29" s="106"/>
      <c r="C29" s="107"/>
    </row>
    <row r="30" spans="1:13" x14ac:dyDescent="0.2">
      <c r="B30" s="106"/>
      <c r="C30" s="107"/>
    </row>
    <row r="31" spans="1:13" x14ac:dyDescent="0.2">
      <c r="B31" s="106"/>
      <c r="C31" s="107"/>
    </row>
    <row r="32" spans="1:13" x14ac:dyDescent="0.2">
      <c r="B32" s="106"/>
      <c r="C32" s="107"/>
    </row>
    <row r="33" spans="3:3" x14ac:dyDescent="0.2">
      <c r="C33" s="24"/>
    </row>
    <row r="34" spans="3:3" x14ac:dyDescent="0.2">
      <c r="C34" s="23"/>
    </row>
    <row r="35" spans="3:3" x14ac:dyDescent="0.2">
      <c r="C35" s="23"/>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N28"/>
  <sheetViews>
    <sheetView showGridLines="0" tabSelected="1" workbookViewId="0">
      <selection activeCell="C1" sqref="C1"/>
    </sheetView>
  </sheetViews>
  <sheetFormatPr defaultRowHeight="15" x14ac:dyDescent="0.25"/>
  <cols>
    <col min="14" max="14" width="51.5703125" customWidth="1"/>
  </cols>
  <sheetData>
    <row r="3" spans="14:14" ht="15.75" x14ac:dyDescent="0.25">
      <c r="N3" s="55"/>
    </row>
    <row r="4" spans="14:14" x14ac:dyDescent="0.25">
      <c r="N4" s="56"/>
    </row>
    <row r="5" spans="14:14" x14ac:dyDescent="0.25">
      <c r="N5" s="56"/>
    </row>
    <row r="6" spans="14:14" x14ac:dyDescent="0.25">
      <c r="N6" s="56"/>
    </row>
    <row r="7" spans="14:14" x14ac:dyDescent="0.25">
      <c r="N7" s="56"/>
    </row>
    <row r="8" spans="14:14" x14ac:dyDescent="0.25">
      <c r="N8" s="56"/>
    </row>
    <row r="9" spans="14:14" x14ac:dyDescent="0.25">
      <c r="N9" s="56"/>
    </row>
    <row r="10" spans="14:14" x14ac:dyDescent="0.25">
      <c r="N10" s="56"/>
    </row>
    <row r="11" spans="14:14" x14ac:dyDescent="0.25">
      <c r="N11" s="57"/>
    </row>
    <row r="12" spans="14:14" x14ac:dyDescent="0.25">
      <c r="N12" s="56"/>
    </row>
    <row r="13" spans="14:14" x14ac:dyDescent="0.25">
      <c r="N13" s="56"/>
    </row>
    <row r="14" spans="14:14" x14ac:dyDescent="0.25">
      <c r="N14" s="56"/>
    </row>
    <row r="15" spans="14:14" x14ac:dyDescent="0.25">
      <c r="N15" s="58"/>
    </row>
    <row r="16" spans="14:14" x14ac:dyDescent="0.25">
      <c r="N16" s="59"/>
    </row>
    <row r="28" spans="1:1" x14ac:dyDescent="0.25">
      <c r="A28" s="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2"/>
  <sheetViews>
    <sheetView zoomScale="70" zoomScaleNormal="70" workbookViewId="0">
      <selection activeCell="D44" sqref="D44"/>
    </sheetView>
  </sheetViews>
  <sheetFormatPr defaultRowHeight="15" x14ac:dyDescent="0.25"/>
  <cols>
    <col min="1" max="3" width="14.140625" style="38" customWidth="1"/>
    <col min="4" max="6" width="15.42578125" style="38" customWidth="1"/>
    <col min="7" max="7" width="9.140625" style="38"/>
    <col min="8" max="8" width="11" style="49" bestFit="1" customWidth="1"/>
    <col min="9" max="218" width="9.140625" style="38"/>
    <col min="219" max="219" width="12.5703125" style="38" customWidth="1"/>
    <col min="220" max="220" width="14.28515625" style="38" customWidth="1"/>
    <col min="221" max="221" width="9.140625" style="38"/>
    <col min="222" max="222" width="11.5703125" style="38" customWidth="1"/>
    <col min="223" max="223" width="12" style="38" bestFit="1" customWidth="1"/>
    <col min="224" max="224" width="12.42578125" style="38" bestFit="1" customWidth="1"/>
    <col min="225" max="225" width="9.28515625" style="38" customWidth="1"/>
    <col min="226" max="227" width="9.28515625" style="38" bestFit="1" customWidth="1"/>
    <col min="228" max="228" width="12.42578125" style="38" bestFit="1" customWidth="1"/>
    <col min="229" max="232" width="9.28515625" style="38" bestFit="1" customWidth="1"/>
    <col min="233" max="233" width="9.5703125" style="38" customWidth="1"/>
    <col min="234" max="234" width="9.140625" style="38"/>
    <col min="235" max="235" width="9.140625" style="38" customWidth="1"/>
    <col min="236" max="237" width="9.140625" style="38"/>
    <col min="238" max="238" width="11" style="38" bestFit="1" customWidth="1"/>
    <col min="239" max="256" width="13.7109375" style="38" customWidth="1"/>
    <col min="257" max="474" width="9.140625" style="38"/>
    <col min="475" max="475" width="12.5703125" style="38" customWidth="1"/>
    <col min="476" max="476" width="14.28515625" style="38" customWidth="1"/>
    <col min="477" max="477" width="9.140625" style="38"/>
    <col min="478" max="478" width="11.5703125" style="38" customWidth="1"/>
    <col min="479" max="479" width="12" style="38" bestFit="1" customWidth="1"/>
    <col min="480" max="480" width="12.42578125" style="38" bestFit="1" customWidth="1"/>
    <col min="481" max="481" width="9.28515625" style="38" customWidth="1"/>
    <col min="482" max="483" width="9.28515625" style="38" bestFit="1" customWidth="1"/>
    <col min="484" max="484" width="12.42578125" style="38" bestFit="1" customWidth="1"/>
    <col min="485" max="488" width="9.28515625" style="38" bestFit="1" customWidth="1"/>
    <col min="489" max="489" width="9.5703125" style="38" customWidth="1"/>
    <col min="490" max="490" width="9.140625" style="38"/>
    <col min="491" max="491" width="9.140625" style="38" customWidth="1"/>
    <col min="492" max="493" width="9.140625" style="38"/>
    <col min="494" max="494" width="11" style="38" bestFit="1" customWidth="1"/>
    <col min="495" max="512" width="13.7109375" style="38" customWidth="1"/>
    <col min="513" max="730" width="9.140625" style="38"/>
    <col min="731" max="731" width="12.5703125" style="38" customWidth="1"/>
    <col min="732" max="732" width="14.28515625" style="38" customWidth="1"/>
    <col min="733" max="733" width="9.140625" style="38"/>
    <col min="734" max="734" width="11.5703125" style="38" customWidth="1"/>
    <col min="735" max="735" width="12" style="38" bestFit="1" customWidth="1"/>
    <col min="736" max="736" width="12.42578125" style="38" bestFit="1" customWidth="1"/>
    <col min="737" max="737" width="9.28515625" style="38" customWidth="1"/>
    <col min="738" max="739" width="9.28515625" style="38" bestFit="1" customWidth="1"/>
    <col min="740" max="740" width="12.42578125" style="38" bestFit="1" customWidth="1"/>
    <col min="741" max="744" width="9.28515625" style="38" bestFit="1" customWidth="1"/>
    <col min="745" max="745" width="9.5703125" style="38" customWidth="1"/>
    <col min="746" max="746" width="9.140625" style="38"/>
    <col min="747" max="747" width="9.140625" style="38" customWidth="1"/>
    <col min="748" max="749" width="9.140625" style="38"/>
    <col min="750" max="750" width="11" style="38" bestFit="1" customWidth="1"/>
    <col min="751" max="768" width="13.7109375" style="38" customWidth="1"/>
    <col min="769" max="986" width="9.140625" style="38"/>
    <col min="987" max="987" width="12.5703125" style="38" customWidth="1"/>
    <col min="988" max="988" width="14.28515625" style="38" customWidth="1"/>
    <col min="989" max="989" width="9.140625" style="38"/>
    <col min="990" max="990" width="11.5703125" style="38" customWidth="1"/>
    <col min="991" max="991" width="12" style="38" bestFit="1" customWidth="1"/>
    <col min="992" max="992" width="12.42578125" style="38" bestFit="1" customWidth="1"/>
    <col min="993" max="993" width="9.28515625" style="38" customWidth="1"/>
    <col min="994" max="995" width="9.28515625" style="38" bestFit="1" customWidth="1"/>
    <col min="996" max="996" width="12.42578125" style="38" bestFit="1" customWidth="1"/>
    <col min="997" max="1000" width="9.28515625" style="38" bestFit="1" customWidth="1"/>
    <col min="1001" max="1001" width="9.5703125" style="38" customWidth="1"/>
    <col min="1002" max="1002" width="9.140625" style="38"/>
    <col min="1003" max="1003" width="9.140625" style="38" customWidth="1"/>
    <col min="1004" max="1005" width="9.140625" style="38"/>
    <col min="1006" max="1006" width="11" style="38" bestFit="1" customWidth="1"/>
    <col min="1007" max="1024" width="13.7109375" style="38" customWidth="1"/>
    <col min="1025" max="1242" width="9.140625" style="38"/>
    <col min="1243" max="1243" width="12.5703125" style="38" customWidth="1"/>
    <col min="1244" max="1244" width="14.28515625" style="38" customWidth="1"/>
    <col min="1245" max="1245" width="9.140625" style="38"/>
    <col min="1246" max="1246" width="11.5703125" style="38" customWidth="1"/>
    <col min="1247" max="1247" width="12" style="38" bestFit="1" customWidth="1"/>
    <col min="1248" max="1248" width="12.42578125" style="38" bestFit="1" customWidth="1"/>
    <col min="1249" max="1249" width="9.28515625" style="38" customWidth="1"/>
    <col min="1250" max="1251" width="9.28515625" style="38" bestFit="1" customWidth="1"/>
    <col min="1252" max="1252" width="12.42578125" style="38" bestFit="1" customWidth="1"/>
    <col min="1253" max="1256" width="9.28515625" style="38" bestFit="1" customWidth="1"/>
    <col min="1257" max="1257" width="9.5703125" style="38" customWidth="1"/>
    <col min="1258" max="1258" width="9.140625" style="38"/>
    <col min="1259" max="1259" width="9.140625" style="38" customWidth="1"/>
    <col min="1260" max="1261" width="9.140625" style="38"/>
    <col min="1262" max="1262" width="11" style="38" bestFit="1" customWidth="1"/>
    <col min="1263" max="1280" width="13.7109375" style="38" customWidth="1"/>
    <col min="1281" max="1498" width="9.140625" style="38"/>
    <col min="1499" max="1499" width="12.5703125" style="38" customWidth="1"/>
    <col min="1500" max="1500" width="14.28515625" style="38" customWidth="1"/>
    <col min="1501" max="1501" width="9.140625" style="38"/>
    <col min="1502" max="1502" width="11.5703125" style="38" customWidth="1"/>
    <col min="1503" max="1503" width="12" style="38" bestFit="1" customWidth="1"/>
    <col min="1504" max="1504" width="12.42578125" style="38" bestFit="1" customWidth="1"/>
    <col min="1505" max="1505" width="9.28515625" style="38" customWidth="1"/>
    <col min="1506" max="1507" width="9.28515625" style="38" bestFit="1" customWidth="1"/>
    <col min="1508" max="1508" width="12.42578125" style="38" bestFit="1" customWidth="1"/>
    <col min="1509" max="1512" width="9.28515625" style="38" bestFit="1" customWidth="1"/>
    <col min="1513" max="1513" width="9.5703125" style="38" customWidth="1"/>
    <col min="1514" max="1514" width="9.140625" style="38"/>
    <col min="1515" max="1515" width="9.140625" style="38" customWidth="1"/>
    <col min="1516" max="1517" width="9.140625" style="38"/>
    <col min="1518" max="1518" width="11" style="38" bestFit="1" customWidth="1"/>
    <col min="1519" max="1536" width="13.7109375" style="38" customWidth="1"/>
    <col min="1537" max="1754" width="9.140625" style="38"/>
    <col min="1755" max="1755" width="12.5703125" style="38" customWidth="1"/>
    <col min="1756" max="1756" width="14.28515625" style="38" customWidth="1"/>
    <col min="1757" max="1757" width="9.140625" style="38"/>
    <col min="1758" max="1758" width="11.5703125" style="38" customWidth="1"/>
    <col min="1759" max="1759" width="12" style="38" bestFit="1" customWidth="1"/>
    <col min="1760" max="1760" width="12.42578125" style="38" bestFit="1" customWidth="1"/>
    <col min="1761" max="1761" width="9.28515625" style="38" customWidth="1"/>
    <col min="1762" max="1763" width="9.28515625" style="38" bestFit="1" customWidth="1"/>
    <col min="1764" max="1764" width="12.42578125" style="38" bestFit="1" customWidth="1"/>
    <col min="1765" max="1768" width="9.28515625" style="38" bestFit="1" customWidth="1"/>
    <col min="1769" max="1769" width="9.5703125" style="38" customWidth="1"/>
    <col min="1770" max="1770" width="9.140625" style="38"/>
    <col min="1771" max="1771" width="9.140625" style="38" customWidth="1"/>
    <col min="1772" max="1773" width="9.140625" style="38"/>
    <col min="1774" max="1774" width="11" style="38" bestFit="1" customWidth="1"/>
    <col min="1775" max="1792" width="13.7109375" style="38" customWidth="1"/>
    <col min="1793" max="2010" width="9.140625" style="38"/>
    <col min="2011" max="2011" width="12.5703125" style="38" customWidth="1"/>
    <col min="2012" max="2012" width="14.28515625" style="38" customWidth="1"/>
    <col min="2013" max="2013" width="9.140625" style="38"/>
    <col min="2014" max="2014" width="11.5703125" style="38" customWidth="1"/>
    <col min="2015" max="2015" width="12" style="38" bestFit="1" customWidth="1"/>
    <col min="2016" max="2016" width="12.42578125" style="38" bestFit="1" customWidth="1"/>
    <col min="2017" max="2017" width="9.28515625" style="38" customWidth="1"/>
    <col min="2018" max="2019" width="9.28515625" style="38" bestFit="1" customWidth="1"/>
    <col min="2020" max="2020" width="12.42578125" style="38" bestFit="1" customWidth="1"/>
    <col min="2021" max="2024" width="9.28515625" style="38" bestFit="1" customWidth="1"/>
    <col min="2025" max="2025" width="9.5703125" style="38" customWidth="1"/>
    <col min="2026" max="2026" width="9.140625" style="38"/>
    <col min="2027" max="2027" width="9.140625" style="38" customWidth="1"/>
    <col min="2028" max="2029" width="9.140625" style="38"/>
    <col min="2030" max="2030" width="11" style="38" bestFit="1" customWidth="1"/>
    <col min="2031" max="2048" width="13.7109375" style="38" customWidth="1"/>
    <col min="2049" max="2266" width="9.140625" style="38"/>
    <col min="2267" max="2267" width="12.5703125" style="38" customWidth="1"/>
    <col min="2268" max="2268" width="14.28515625" style="38" customWidth="1"/>
    <col min="2269" max="2269" width="9.140625" style="38"/>
    <col min="2270" max="2270" width="11.5703125" style="38" customWidth="1"/>
    <col min="2271" max="2271" width="12" style="38" bestFit="1" customWidth="1"/>
    <col min="2272" max="2272" width="12.42578125" style="38" bestFit="1" customWidth="1"/>
    <col min="2273" max="2273" width="9.28515625" style="38" customWidth="1"/>
    <col min="2274" max="2275" width="9.28515625" style="38" bestFit="1" customWidth="1"/>
    <col min="2276" max="2276" width="12.42578125" style="38" bestFit="1" customWidth="1"/>
    <col min="2277" max="2280" width="9.28515625" style="38" bestFit="1" customWidth="1"/>
    <col min="2281" max="2281" width="9.5703125" style="38" customWidth="1"/>
    <col min="2282" max="2282" width="9.140625" style="38"/>
    <col min="2283" max="2283" width="9.140625" style="38" customWidth="1"/>
    <col min="2284" max="2285" width="9.140625" style="38"/>
    <col min="2286" max="2286" width="11" style="38" bestFit="1" customWidth="1"/>
    <col min="2287" max="2304" width="13.7109375" style="38" customWidth="1"/>
    <col min="2305" max="2522" width="9.140625" style="38"/>
    <col min="2523" max="2523" width="12.5703125" style="38" customWidth="1"/>
    <col min="2524" max="2524" width="14.28515625" style="38" customWidth="1"/>
    <col min="2525" max="2525" width="9.140625" style="38"/>
    <col min="2526" max="2526" width="11.5703125" style="38" customWidth="1"/>
    <col min="2527" max="2527" width="12" style="38" bestFit="1" customWidth="1"/>
    <col min="2528" max="2528" width="12.42578125" style="38" bestFit="1" customWidth="1"/>
    <col min="2529" max="2529" width="9.28515625" style="38" customWidth="1"/>
    <col min="2530" max="2531" width="9.28515625" style="38" bestFit="1" customWidth="1"/>
    <col min="2532" max="2532" width="12.42578125" style="38" bestFit="1" customWidth="1"/>
    <col min="2533" max="2536" width="9.28515625" style="38" bestFit="1" customWidth="1"/>
    <col min="2537" max="2537" width="9.5703125" style="38" customWidth="1"/>
    <col min="2538" max="2538" width="9.140625" style="38"/>
    <col min="2539" max="2539" width="9.140625" style="38" customWidth="1"/>
    <col min="2540" max="2541" width="9.140625" style="38"/>
    <col min="2542" max="2542" width="11" style="38" bestFit="1" customWidth="1"/>
    <col min="2543" max="2560" width="13.7109375" style="38" customWidth="1"/>
    <col min="2561" max="2778" width="9.140625" style="38"/>
    <col min="2779" max="2779" width="12.5703125" style="38" customWidth="1"/>
    <col min="2780" max="2780" width="14.28515625" style="38" customWidth="1"/>
    <col min="2781" max="2781" width="9.140625" style="38"/>
    <col min="2782" max="2782" width="11.5703125" style="38" customWidth="1"/>
    <col min="2783" max="2783" width="12" style="38" bestFit="1" customWidth="1"/>
    <col min="2784" max="2784" width="12.42578125" style="38" bestFit="1" customWidth="1"/>
    <col min="2785" max="2785" width="9.28515625" style="38" customWidth="1"/>
    <col min="2786" max="2787" width="9.28515625" style="38" bestFit="1" customWidth="1"/>
    <col min="2788" max="2788" width="12.42578125" style="38" bestFit="1" customWidth="1"/>
    <col min="2789" max="2792" width="9.28515625" style="38" bestFit="1" customWidth="1"/>
    <col min="2793" max="2793" width="9.5703125" style="38" customWidth="1"/>
    <col min="2794" max="2794" width="9.140625" style="38"/>
    <col min="2795" max="2795" width="9.140625" style="38" customWidth="1"/>
    <col min="2796" max="2797" width="9.140625" style="38"/>
    <col min="2798" max="2798" width="11" style="38" bestFit="1" customWidth="1"/>
    <col min="2799" max="2816" width="13.7109375" style="38" customWidth="1"/>
    <col min="2817" max="3034" width="9.140625" style="38"/>
    <col min="3035" max="3035" width="12.5703125" style="38" customWidth="1"/>
    <col min="3036" max="3036" width="14.28515625" style="38" customWidth="1"/>
    <col min="3037" max="3037" width="9.140625" style="38"/>
    <col min="3038" max="3038" width="11.5703125" style="38" customWidth="1"/>
    <col min="3039" max="3039" width="12" style="38" bestFit="1" customWidth="1"/>
    <col min="3040" max="3040" width="12.42578125" style="38" bestFit="1" customWidth="1"/>
    <col min="3041" max="3041" width="9.28515625" style="38" customWidth="1"/>
    <col min="3042" max="3043" width="9.28515625" style="38" bestFit="1" customWidth="1"/>
    <col min="3044" max="3044" width="12.42578125" style="38" bestFit="1" customWidth="1"/>
    <col min="3045" max="3048" width="9.28515625" style="38" bestFit="1" customWidth="1"/>
    <col min="3049" max="3049" width="9.5703125" style="38" customWidth="1"/>
    <col min="3050" max="3050" width="9.140625" style="38"/>
    <col min="3051" max="3051" width="9.140625" style="38" customWidth="1"/>
    <col min="3052" max="3053" width="9.140625" style="38"/>
    <col min="3054" max="3054" width="11" style="38" bestFit="1" customWidth="1"/>
    <col min="3055" max="3072" width="13.7109375" style="38" customWidth="1"/>
    <col min="3073" max="3290" width="9.140625" style="38"/>
    <col min="3291" max="3291" width="12.5703125" style="38" customWidth="1"/>
    <col min="3292" max="3292" width="14.28515625" style="38" customWidth="1"/>
    <col min="3293" max="3293" width="9.140625" style="38"/>
    <col min="3294" max="3294" width="11.5703125" style="38" customWidth="1"/>
    <col min="3295" max="3295" width="12" style="38" bestFit="1" customWidth="1"/>
    <col min="3296" max="3296" width="12.42578125" style="38" bestFit="1" customWidth="1"/>
    <col min="3297" max="3297" width="9.28515625" style="38" customWidth="1"/>
    <col min="3298" max="3299" width="9.28515625" style="38" bestFit="1" customWidth="1"/>
    <col min="3300" max="3300" width="12.42578125" style="38" bestFit="1" customWidth="1"/>
    <col min="3301" max="3304" width="9.28515625" style="38" bestFit="1" customWidth="1"/>
    <col min="3305" max="3305" width="9.5703125" style="38" customWidth="1"/>
    <col min="3306" max="3306" width="9.140625" style="38"/>
    <col min="3307" max="3307" width="9.140625" style="38" customWidth="1"/>
    <col min="3308" max="3309" width="9.140625" style="38"/>
    <col min="3310" max="3310" width="11" style="38" bestFit="1" customWidth="1"/>
    <col min="3311" max="3328" width="13.7109375" style="38" customWidth="1"/>
    <col min="3329" max="3546" width="9.140625" style="38"/>
    <col min="3547" max="3547" width="12.5703125" style="38" customWidth="1"/>
    <col min="3548" max="3548" width="14.28515625" style="38" customWidth="1"/>
    <col min="3549" max="3549" width="9.140625" style="38"/>
    <col min="3550" max="3550" width="11.5703125" style="38" customWidth="1"/>
    <col min="3551" max="3551" width="12" style="38" bestFit="1" customWidth="1"/>
    <col min="3552" max="3552" width="12.42578125" style="38" bestFit="1" customWidth="1"/>
    <col min="3553" max="3553" width="9.28515625" style="38" customWidth="1"/>
    <col min="3554" max="3555" width="9.28515625" style="38" bestFit="1" customWidth="1"/>
    <col min="3556" max="3556" width="12.42578125" style="38" bestFit="1" customWidth="1"/>
    <col min="3557" max="3560" width="9.28515625" style="38" bestFit="1" customWidth="1"/>
    <col min="3561" max="3561" width="9.5703125" style="38" customWidth="1"/>
    <col min="3562" max="3562" width="9.140625" style="38"/>
    <col min="3563" max="3563" width="9.140625" style="38" customWidth="1"/>
    <col min="3564" max="3565" width="9.140625" style="38"/>
    <col min="3566" max="3566" width="11" style="38" bestFit="1" customWidth="1"/>
    <col min="3567" max="3584" width="13.7109375" style="38" customWidth="1"/>
    <col min="3585" max="3802" width="9.140625" style="38"/>
    <col min="3803" max="3803" width="12.5703125" style="38" customWidth="1"/>
    <col min="3804" max="3804" width="14.28515625" style="38" customWidth="1"/>
    <col min="3805" max="3805" width="9.140625" style="38"/>
    <col min="3806" max="3806" width="11.5703125" style="38" customWidth="1"/>
    <col min="3807" max="3807" width="12" style="38" bestFit="1" customWidth="1"/>
    <col min="3808" max="3808" width="12.42578125" style="38" bestFit="1" customWidth="1"/>
    <col min="3809" max="3809" width="9.28515625" style="38" customWidth="1"/>
    <col min="3810" max="3811" width="9.28515625" style="38" bestFit="1" customWidth="1"/>
    <col min="3812" max="3812" width="12.42578125" style="38" bestFit="1" customWidth="1"/>
    <col min="3813" max="3816" width="9.28515625" style="38" bestFit="1" customWidth="1"/>
    <col min="3817" max="3817" width="9.5703125" style="38" customWidth="1"/>
    <col min="3818" max="3818" width="9.140625" style="38"/>
    <col min="3819" max="3819" width="9.140625" style="38" customWidth="1"/>
    <col min="3820" max="3821" width="9.140625" style="38"/>
    <col min="3822" max="3822" width="11" style="38" bestFit="1" customWidth="1"/>
    <col min="3823" max="3840" width="13.7109375" style="38" customWidth="1"/>
    <col min="3841" max="4058" width="9.140625" style="38"/>
    <col min="4059" max="4059" width="12.5703125" style="38" customWidth="1"/>
    <col min="4060" max="4060" width="14.28515625" style="38" customWidth="1"/>
    <col min="4061" max="4061" width="9.140625" style="38"/>
    <col min="4062" max="4062" width="11.5703125" style="38" customWidth="1"/>
    <col min="4063" max="4063" width="12" style="38" bestFit="1" customWidth="1"/>
    <col min="4064" max="4064" width="12.42578125" style="38" bestFit="1" customWidth="1"/>
    <col min="4065" max="4065" width="9.28515625" style="38" customWidth="1"/>
    <col min="4066" max="4067" width="9.28515625" style="38" bestFit="1" customWidth="1"/>
    <col min="4068" max="4068" width="12.42578125" style="38" bestFit="1" customWidth="1"/>
    <col min="4069" max="4072" width="9.28515625" style="38" bestFit="1" customWidth="1"/>
    <col min="4073" max="4073" width="9.5703125" style="38" customWidth="1"/>
    <col min="4074" max="4074" width="9.140625" style="38"/>
    <col min="4075" max="4075" width="9.140625" style="38" customWidth="1"/>
    <col min="4076" max="4077" width="9.140625" style="38"/>
    <col min="4078" max="4078" width="11" style="38" bestFit="1" customWidth="1"/>
    <col min="4079" max="4096" width="13.7109375" style="38" customWidth="1"/>
    <col min="4097" max="4314" width="9.140625" style="38"/>
    <col min="4315" max="4315" width="12.5703125" style="38" customWidth="1"/>
    <col min="4316" max="4316" width="14.28515625" style="38" customWidth="1"/>
    <col min="4317" max="4317" width="9.140625" style="38"/>
    <col min="4318" max="4318" width="11.5703125" style="38" customWidth="1"/>
    <col min="4319" max="4319" width="12" style="38" bestFit="1" customWidth="1"/>
    <col min="4320" max="4320" width="12.42578125" style="38" bestFit="1" customWidth="1"/>
    <col min="4321" max="4321" width="9.28515625" style="38" customWidth="1"/>
    <col min="4322" max="4323" width="9.28515625" style="38" bestFit="1" customWidth="1"/>
    <col min="4324" max="4324" width="12.42578125" style="38" bestFit="1" customWidth="1"/>
    <col min="4325" max="4328" width="9.28515625" style="38" bestFit="1" customWidth="1"/>
    <col min="4329" max="4329" width="9.5703125" style="38" customWidth="1"/>
    <col min="4330" max="4330" width="9.140625" style="38"/>
    <col min="4331" max="4331" width="9.140625" style="38" customWidth="1"/>
    <col min="4332" max="4333" width="9.140625" style="38"/>
    <col min="4334" max="4334" width="11" style="38" bestFit="1" customWidth="1"/>
    <col min="4335" max="4352" width="13.7109375" style="38" customWidth="1"/>
    <col min="4353" max="4570" width="9.140625" style="38"/>
    <col min="4571" max="4571" width="12.5703125" style="38" customWidth="1"/>
    <col min="4572" max="4572" width="14.28515625" style="38" customWidth="1"/>
    <col min="4573" max="4573" width="9.140625" style="38"/>
    <col min="4574" max="4574" width="11.5703125" style="38" customWidth="1"/>
    <col min="4575" max="4575" width="12" style="38" bestFit="1" customWidth="1"/>
    <col min="4576" max="4576" width="12.42578125" style="38" bestFit="1" customWidth="1"/>
    <col min="4577" max="4577" width="9.28515625" style="38" customWidth="1"/>
    <col min="4578" max="4579" width="9.28515625" style="38" bestFit="1" customWidth="1"/>
    <col min="4580" max="4580" width="12.42578125" style="38" bestFit="1" customWidth="1"/>
    <col min="4581" max="4584" width="9.28515625" style="38" bestFit="1" customWidth="1"/>
    <col min="4585" max="4585" width="9.5703125" style="38" customWidth="1"/>
    <col min="4586" max="4586" width="9.140625" style="38"/>
    <col min="4587" max="4587" width="9.140625" style="38" customWidth="1"/>
    <col min="4588" max="4589" width="9.140625" style="38"/>
    <col min="4590" max="4590" width="11" style="38" bestFit="1" customWidth="1"/>
    <col min="4591" max="4608" width="13.7109375" style="38" customWidth="1"/>
    <col min="4609" max="4826" width="9.140625" style="38"/>
    <col min="4827" max="4827" width="12.5703125" style="38" customWidth="1"/>
    <col min="4828" max="4828" width="14.28515625" style="38" customWidth="1"/>
    <col min="4829" max="4829" width="9.140625" style="38"/>
    <col min="4830" max="4830" width="11.5703125" style="38" customWidth="1"/>
    <col min="4831" max="4831" width="12" style="38" bestFit="1" customWidth="1"/>
    <col min="4832" max="4832" width="12.42578125" style="38" bestFit="1" customWidth="1"/>
    <col min="4833" max="4833" width="9.28515625" style="38" customWidth="1"/>
    <col min="4834" max="4835" width="9.28515625" style="38" bestFit="1" customWidth="1"/>
    <col min="4836" max="4836" width="12.42578125" style="38" bestFit="1" customWidth="1"/>
    <col min="4837" max="4840" width="9.28515625" style="38" bestFit="1" customWidth="1"/>
    <col min="4841" max="4841" width="9.5703125" style="38" customWidth="1"/>
    <col min="4842" max="4842" width="9.140625" style="38"/>
    <col min="4843" max="4843" width="9.140625" style="38" customWidth="1"/>
    <col min="4844" max="4845" width="9.140625" style="38"/>
    <col min="4846" max="4846" width="11" style="38" bestFit="1" customWidth="1"/>
    <col min="4847" max="4864" width="13.7109375" style="38" customWidth="1"/>
    <col min="4865" max="5082" width="9.140625" style="38"/>
    <col min="5083" max="5083" width="12.5703125" style="38" customWidth="1"/>
    <col min="5084" max="5084" width="14.28515625" style="38" customWidth="1"/>
    <col min="5085" max="5085" width="9.140625" style="38"/>
    <col min="5086" max="5086" width="11.5703125" style="38" customWidth="1"/>
    <col min="5087" max="5087" width="12" style="38" bestFit="1" customWidth="1"/>
    <col min="5088" max="5088" width="12.42578125" style="38" bestFit="1" customWidth="1"/>
    <col min="5089" max="5089" width="9.28515625" style="38" customWidth="1"/>
    <col min="5090" max="5091" width="9.28515625" style="38" bestFit="1" customWidth="1"/>
    <col min="5092" max="5092" width="12.42578125" style="38" bestFit="1" customWidth="1"/>
    <col min="5093" max="5096" width="9.28515625" style="38" bestFit="1" customWidth="1"/>
    <col min="5097" max="5097" width="9.5703125" style="38" customWidth="1"/>
    <col min="5098" max="5098" width="9.140625" style="38"/>
    <col min="5099" max="5099" width="9.140625" style="38" customWidth="1"/>
    <col min="5100" max="5101" width="9.140625" style="38"/>
    <col min="5102" max="5102" width="11" style="38" bestFit="1" customWidth="1"/>
    <col min="5103" max="5120" width="13.7109375" style="38" customWidth="1"/>
    <col min="5121" max="5338" width="9.140625" style="38"/>
    <col min="5339" max="5339" width="12.5703125" style="38" customWidth="1"/>
    <col min="5340" max="5340" width="14.28515625" style="38" customWidth="1"/>
    <col min="5341" max="5341" width="9.140625" style="38"/>
    <col min="5342" max="5342" width="11.5703125" style="38" customWidth="1"/>
    <col min="5343" max="5343" width="12" style="38" bestFit="1" customWidth="1"/>
    <col min="5344" max="5344" width="12.42578125" style="38" bestFit="1" customWidth="1"/>
    <col min="5345" max="5345" width="9.28515625" style="38" customWidth="1"/>
    <col min="5346" max="5347" width="9.28515625" style="38" bestFit="1" customWidth="1"/>
    <col min="5348" max="5348" width="12.42578125" style="38" bestFit="1" customWidth="1"/>
    <col min="5349" max="5352" width="9.28515625" style="38" bestFit="1" customWidth="1"/>
    <col min="5353" max="5353" width="9.5703125" style="38" customWidth="1"/>
    <col min="5354" max="5354" width="9.140625" style="38"/>
    <col min="5355" max="5355" width="9.140625" style="38" customWidth="1"/>
    <col min="5356" max="5357" width="9.140625" style="38"/>
    <col min="5358" max="5358" width="11" style="38" bestFit="1" customWidth="1"/>
    <col min="5359" max="5376" width="13.7109375" style="38" customWidth="1"/>
    <col min="5377" max="5594" width="9.140625" style="38"/>
    <col min="5595" max="5595" width="12.5703125" style="38" customWidth="1"/>
    <col min="5596" max="5596" width="14.28515625" style="38" customWidth="1"/>
    <col min="5597" max="5597" width="9.140625" style="38"/>
    <col min="5598" max="5598" width="11.5703125" style="38" customWidth="1"/>
    <col min="5599" max="5599" width="12" style="38" bestFit="1" customWidth="1"/>
    <col min="5600" max="5600" width="12.42578125" style="38" bestFit="1" customWidth="1"/>
    <col min="5601" max="5601" width="9.28515625" style="38" customWidth="1"/>
    <col min="5602" max="5603" width="9.28515625" style="38" bestFit="1" customWidth="1"/>
    <col min="5604" max="5604" width="12.42578125" style="38" bestFit="1" customWidth="1"/>
    <col min="5605" max="5608" width="9.28515625" style="38" bestFit="1" customWidth="1"/>
    <col min="5609" max="5609" width="9.5703125" style="38" customWidth="1"/>
    <col min="5610" max="5610" width="9.140625" style="38"/>
    <col min="5611" max="5611" width="9.140625" style="38" customWidth="1"/>
    <col min="5612" max="5613" width="9.140625" style="38"/>
    <col min="5614" max="5614" width="11" style="38" bestFit="1" customWidth="1"/>
    <col min="5615" max="5632" width="13.7109375" style="38" customWidth="1"/>
    <col min="5633" max="5850" width="9.140625" style="38"/>
    <col min="5851" max="5851" width="12.5703125" style="38" customWidth="1"/>
    <col min="5852" max="5852" width="14.28515625" style="38" customWidth="1"/>
    <col min="5853" max="5853" width="9.140625" style="38"/>
    <col min="5854" max="5854" width="11.5703125" style="38" customWidth="1"/>
    <col min="5855" max="5855" width="12" style="38" bestFit="1" customWidth="1"/>
    <col min="5856" max="5856" width="12.42578125" style="38" bestFit="1" customWidth="1"/>
    <col min="5857" max="5857" width="9.28515625" style="38" customWidth="1"/>
    <col min="5858" max="5859" width="9.28515625" style="38" bestFit="1" customWidth="1"/>
    <col min="5860" max="5860" width="12.42578125" style="38" bestFit="1" customWidth="1"/>
    <col min="5861" max="5864" width="9.28515625" style="38" bestFit="1" customWidth="1"/>
    <col min="5865" max="5865" width="9.5703125" style="38" customWidth="1"/>
    <col min="5866" max="5866" width="9.140625" style="38"/>
    <col min="5867" max="5867" width="9.140625" style="38" customWidth="1"/>
    <col min="5868" max="5869" width="9.140625" style="38"/>
    <col min="5870" max="5870" width="11" style="38" bestFit="1" customWidth="1"/>
    <col min="5871" max="5888" width="13.7109375" style="38" customWidth="1"/>
    <col min="5889" max="6106" width="9.140625" style="38"/>
    <col min="6107" max="6107" width="12.5703125" style="38" customWidth="1"/>
    <col min="6108" max="6108" width="14.28515625" style="38" customWidth="1"/>
    <col min="6109" max="6109" width="9.140625" style="38"/>
    <col min="6110" max="6110" width="11.5703125" style="38" customWidth="1"/>
    <col min="6111" max="6111" width="12" style="38" bestFit="1" customWidth="1"/>
    <col min="6112" max="6112" width="12.42578125" style="38" bestFit="1" customWidth="1"/>
    <col min="6113" max="6113" width="9.28515625" style="38" customWidth="1"/>
    <col min="6114" max="6115" width="9.28515625" style="38" bestFit="1" customWidth="1"/>
    <col min="6116" max="6116" width="12.42578125" style="38" bestFit="1" customWidth="1"/>
    <col min="6117" max="6120" width="9.28515625" style="38" bestFit="1" customWidth="1"/>
    <col min="6121" max="6121" width="9.5703125" style="38" customWidth="1"/>
    <col min="6122" max="6122" width="9.140625" style="38"/>
    <col min="6123" max="6123" width="9.140625" style="38" customWidth="1"/>
    <col min="6124" max="6125" width="9.140625" style="38"/>
    <col min="6126" max="6126" width="11" style="38" bestFit="1" customWidth="1"/>
    <col min="6127" max="6144" width="13.7109375" style="38" customWidth="1"/>
    <col min="6145" max="6362" width="9.140625" style="38"/>
    <col min="6363" max="6363" width="12.5703125" style="38" customWidth="1"/>
    <col min="6364" max="6364" width="14.28515625" style="38" customWidth="1"/>
    <col min="6365" max="6365" width="9.140625" style="38"/>
    <col min="6366" max="6366" width="11.5703125" style="38" customWidth="1"/>
    <col min="6367" max="6367" width="12" style="38" bestFit="1" customWidth="1"/>
    <col min="6368" max="6368" width="12.42578125" style="38" bestFit="1" customWidth="1"/>
    <col min="6369" max="6369" width="9.28515625" style="38" customWidth="1"/>
    <col min="6370" max="6371" width="9.28515625" style="38" bestFit="1" customWidth="1"/>
    <col min="6372" max="6372" width="12.42578125" style="38" bestFit="1" customWidth="1"/>
    <col min="6373" max="6376" width="9.28515625" style="38" bestFit="1" customWidth="1"/>
    <col min="6377" max="6377" width="9.5703125" style="38" customWidth="1"/>
    <col min="6378" max="6378" width="9.140625" style="38"/>
    <col min="6379" max="6379" width="9.140625" style="38" customWidth="1"/>
    <col min="6380" max="6381" width="9.140625" style="38"/>
    <col min="6382" max="6382" width="11" style="38" bestFit="1" customWidth="1"/>
    <col min="6383" max="6400" width="13.7109375" style="38" customWidth="1"/>
    <col min="6401" max="6618" width="9.140625" style="38"/>
    <col min="6619" max="6619" width="12.5703125" style="38" customWidth="1"/>
    <col min="6620" max="6620" width="14.28515625" style="38" customWidth="1"/>
    <col min="6621" max="6621" width="9.140625" style="38"/>
    <col min="6622" max="6622" width="11.5703125" style="38" customWidth="1"/>
    <col min="6623" max="6623" width="12" style="38" bestFit="1" customWidth="1"/>
    <col min="6624" max="6624" width="12.42578125" style="38" bestFit="1" customWidth="1"/>
    <col min="6625" max="6625" width="9.28515625" style="38" customWidth="1"/>
    <col min="6626" max="6627" width="9.28515625" style="38" bestFit="1" customWidth="1"/>
    <col min="6628" max="6628" width="12.42578125" style="38" bestFit="1" customWidth="1"/>
    <col min="6629" max="6632" width="9.28515625" style="38" bestFit="1" customWidth="1"/>
    <col min="6633" max="6633" width="9.5703125" style="38" customWidth="1"/>
    <col min="6634" max="6634" width="9.140625" style="38"/>
    <col min="6635" max="6635" width="9.140625" style="38" customWidth="1"/>
    <col min="6636" max="6637" width="9.140625" style="38"/>
    <col min="6638" max="6638" width="11" style="38" bestFit="1" customWidth="1"/>
    <col min="6639" max="6656" width="13.7109375" style="38" customWidth="1"/>
    <col min="6657" max="6874" width="9.140625" style="38"/>
    <col min="6875" max="6875" width="12.5703125" style="38" customWidth="1"/>
    <col min="6876" max="6876" width="14.28515625" style="38" customWidth="1"/>
    <col min="6877" max="6877" width="9.140625" style="38"/>
    <col min="6878" max="6878" width="11.5703125" style="38" customWidth="1"/>
    <col min="6879" max="6879" width="12" style="38" bestFit="1" customWidth="1"/>
    <col min="6880" max="6880" width="12.42578125" style="38" bestFit="1" customWidth="1"/>
    <col min="6881" max="6881" width="9.28515625" style="38" customWidth="1"/>
    <col min="6882" max="6883" width="9.28515625" style="38" bestFit="1" customWidth="1"/>
    <col min="6884" max="6884" width="12.42578125" style="38" bestFit="1" customWidth="1"/>
    <col min="6885" max="6888" width="9.28515625" style="38" bestFit="1" customWidth="1"/>
    <col min="6889" max="6889" width="9.5703125" style="38" customWidth="1"/>
    <col min="6890" max="6890" width="9.140625" style="38"/>
    <col min="6891" max="6891" width="9.140625" style="38" customWidth="1"/>
    <col min="6892" max="6893" width="9.140625" style="38"/>
    <col min="6894" max="6894" width="11" style="38" bestFit="1" customWidth="1"/>
    <col min="6895" max="6912" width="13.7109375" style="38" customWidth="1"/>
    <col min="6913" max="7130" width="9.140625" style="38"/>
    <col min="7131" max="7131" width="12.5703125" style="38" customWidth="1"/>
    <col min="7132" max="7132" width="14.28515625" style="38" customWidth="1"/>
    <col min="7133" max="7133" width="9.140625" style="38"/>
    <col min="7134" max="7134" width="11.5703125" style="38" customWidth="1"/>
    <col min="7135" max="7135" width="12" style="38" bestFit="1" customWidth="1"/>
    <col min="7136" max="7136" width="12.42578125" style="38" bestFit="1" customWidth="1"/>
    <col min="7137" max="7137" width="9.28515625" style="38" customWidth="1"/>
    <col min="7138" max="7139" width="9.28515625" style="38" bestFit="1" customWidth="1"/>
    <col min="7140" max="7140" width="12.42578125" style="38" bestFit="1" customWidth="1"/>
    <col min="7141" max="7144" width="9.28515625" style="38" bestFit="1" customWidth="1"/>
    <col min="7145" max="7145" width="9.5703125" style="38" customWidth="1"/>
    <col min="7146" max="7146" width="9.140625" style="38"/>
    <col min="7147" max="7147" width="9.140625" style="38" customWidth="1"/>
    <col min="7148" max="7149" width="9.140625" style="38"/>
    <col min="7150" max="7150" width="11" style="38" bestFit="1" customWidth="1"/>
    <col min="7151" max="7168" width="13.7109375" style="38" customWidth="1"/>
    <col min="7169" max="7386" width="9.140625" style="38"/>
    <col min="7387" max="7387" width="12.5703125" style="38" customWidth="1"/>
    <col min="7388" max="7388" width="14.28515625" style="38" customWidth="1"/>
    <col min="7389" max="7389" width="9.140625" style="38"/>
    <col min="7390" max="7390" width="11.5703125" style="38" customWidth="1"/>
    <col min="7391" max="7391" width="12" style="38" bestFit="1" customWidth="1"/>
    <col min="7392" max="7392" width="12.42578125" style="38" bestFit="1" customWidth="1"/>
    <col min="7393" max="7393" width="9.28515625" style="38" customWidth="1"/>
    <col min="7394" max="7395" width="9.28515625" style="38" bestFit="1" customWidth="1"/>
    <col min="7396" max="7396" width="12.42578125" style="38" bestFit="1" customWidth="1"/>
    <col min="7397" max="7400" width="9.28515625" style="38" bestFit="1" customWidth="1"/>
    <col min="7401" max="7401" width="9.5703125" style="38" customWidth="1"/>
    <col min="7402" max="7402" width="9.140625" style="38"/>
    <col min="7403" max="7403" width="9.140625" style="38" customWidth="1"/>
    <col min="7404" max="7405" width="9.140625" style="38"/>
    <col min="7406" max="7406" width="11" style="38" bestFit="1" customWidth="1"/>
    <col min="7407" max="7424" width="13.7109375" style="38" customWidth="1"/>
    <col min="7425" max="7642" width="9.140625" style="38"/>
    <col min="7643" max="7643" width="12.5703125" style="38" customWidth="1"/>
    <col min="7644" max="7644" width="14.28515625" style="38" customWidth="1"/>
    <col min="7645" max="7645" width="9.140625" style="38"/>
    <col min="7646" max="7646" width="11.5703125" style="38" customWidth="1"/>
    <col min="7647" max="7647" width="12" style="38" bestFit="1" customWidth="1"/>
    <col min="7648" max="7648" width="12.42578125" style="38" bestFit="1" customWidth="1"/>
    <col min="7649" max="7649" width="9.28515625" style="38" customWidth="1"/>
    <col min="7650" max="7651" width="9.28515625" style="38" bestFit="1" customWidth="1"/>
    <col min="7652" max="7652" width="12.42578125" style="38" bestFit="1" customWidth="1"/>
    <col min="7653" max="7656" width="9.28515625" style="38" bestFit="1" customWidth="1"/>
    <col min="7657" max="7657" width="9.5703125" style="38" customWidth="1"/>
    <col min="7658" max="7658" width="9.140625" style="38"/>
    <col min="7659" max="7659" width="9.140625" style="38" customWidth="1"/>
    <col min="7660" max="7661" width="9.140625" style="38"/>
    <col min="7662" max="7662" width="11" style="38" bestFit="1" customWidth="1"/>
    <col min="7663" max="7680" width="13.7109375" style="38" customWidth="1"/>
    <col min="7681" max="7898" width="9.140625" style="38"/>
    <col min="7899" max="7899" width="12.5703125" style="38" customWidth="1"/>
    <col min="7900" max="7900" width="14.28515625" style="38" customWidth="1"/>
    <col min="7901" max="7901" width="9.140625" style="38"/>
    <col min="7902" max="7902" width="11.5703125" style="38" customWidth="1"/>
    <col min="7903" max="7903" width="12" style="38" bestFit="1" customWidth="1"/>
    <col min="7904" max="7904" width="12.42578125" style="38" bestFit="1" customWidth="1"/>
    <col min="7905" max="7905" width="9.28515625" style="38" customWidth="1"/>
    <col min="7906" max="7907" width="9.28515625" style="38" bestFit="1" customWidth="1"/>
    <col min="7908" max="7908" width="12.42578125" style="38" bestFit="1" customWidth="1"/>
    <col min="7909" max="7912" width="9.28515625" style="38" bestFit="1" customWidth="1"/>
    <col min="7913" max="7913" width="9.5703125" style="38" customWidth="1"/>
    <col min="7914" max="7914" width="9.140625" style="38"/>
    <col min="7915" max="7915" width="9.140625" style="38" customWidth="1"/>
    <col min="7916" max="7917" width="9.140625" style="38"/>
    <col min="7918" max="7918" width="11" style="38" bestFit="1" customWidth="1"/>
    <col min="7919" max="7936" width="13.7109375" style="38" customWidth="1"/>
    <col min="7937" max="8154" width="9.140625" style="38"/>
    <col min="8155" max="8155" width="12.5703125" style="38" customWidth="1"/>
    <col min="8156" max="8156" width="14.28515625" style="38" customWidth="1"/>
    <col min="8157" max="8157" width="9.140625" style="38"/>
    <col min="8158" max="8158" width="11.5703125" style="38" customWidth="1"/>
    <col min="8159" max="8159" width="12" style="38" bestFit="1" customWidth="1"/>
    <col min="8160" max="8160" width="12.42578125" style="38" bestFit="1" customWidth="1"/>
    <col min="8161" max="8161" width="9.28515625" style="38" customWidth="1"/>
    <col min="8162" max="8163" width="9.28515625" style="38" bestFit="1" customWidth="1"/>
    <col min="8164" max="8164" width="12.42578125" style="38" bestFit="1" customWidth="1"/>
    <col min="8165" max="8168" width="9.28515625" style="38" bestFit="1" customWidth="1"/>
    <col min="8169" max="8169" width="9.5703125" style="38" customWidth="1"/>
    <col min="8170" max="8170" width="9.140625" style="38"/>
    <col min="8171" max="8171" width="9.140625" style="38" customWidth="1"/>
    <col min="8172" max="8173" width="9.140625" style="38"/>
    <col min="8174" max="8174" width="11" style="38" bestFit="1" customWidth="1"/>
    <col min="8175" max="8192" width="13.7109375" style="38" customWidth="1"/>
    <col min="8193" max="8410" width="9.140625" style="38"/>
    <col min="8411" max="8411" width="12.5703125" style="38" customWidth="1"/>
    <col min="8412" max="8412" width="14.28515625" style="38" customWidth="1"/>
    <col min="8413" max="8413" width="9.140625" style="38"/>
    <col min="8414" max="8414" width="11.5703125" style="38" customWidth="1"/>
    <col min="8415" max="8415" width="12" style="38" bestFit="1" customWidth="1"/>
    <col min="8416" max="8416" width="12.42578125" style="38" bestFit="1" customWidth="1"/>
    <col min="8417" max="8417" width="9.28515625" style="38" customWidth="1"/>
    <col min="8418" max="8419" width="9.28515625" style="38" bestFit="1" customWidth="1"/>
    <col min="8420" max="8420" width="12.42578125" style="38" bestFit="1" customWidth="1"/>
    <col min="8421" max="8424" width="9.28515625" style="38" bestFit="1" customWidth="1"/>
    <col min="8425" max="8425" width="9.5703125" style="38" customWidth="1"/>
    <col min="8426" max="8426" width="9.140625" style="38"/>
    <col min="8427" max="8427" width="9.140625" style="38" customWidth="1"/>
    <col min="8428" max="8429" width="9.140625" style="38"/>
    <col min="8430" max="8430" width="11" style="38" bestFit="1" customWidth="1"/>
    <col min="8431" max="8448" width="13.7109375" style="38" customWidth="1"/>
    <col min="8449" max="8666" width="9.140625" style="38"/>
    <col min="8667" max="8667" width="12.5703125" style="38" customWidth="1"/>
    <col min="8668" max="8668" width="14.28515625" style="38" customWidth="1"/>
    <col min="8669" max="8669" width="9.140625" style="38"/>
    <col min="8670" max="8670" width="11.5703125" style="38" customWidth="1"/>
    <col min="8671" max="8671" width="12" style="38" bestFit="1" customWidth="1"/>
    <col min="8672" max="8672" width="12.42578125" style="38" bestFit="1" customWidth="1"/>
    <col min="8673" max="8673" width="9.28515625" style="38" customWidth="1"/>
    <col min="8674" max="8675" width="9.28515625" style="38" bestFit="1" customWidth="1"/>
    <col min="8676" max="8676" width="12.42578125" style="38" bestFit="1" customWidth="1"/>
    <col min="8677" max="8680" width="9.28515625" style="38" bestFit="1" customWidth="1"/>
    <col min="8681" max="8681" width="9.5703125" style="38" customWidth="1"/>
    <col min="8682" max="8682" width="9.140625" style="38"/>
    <col min="8683" max="8683" width="9.140625" style="38" customWidth="1"/>
    <col min="8684" max="8685" width="9.140625" style="38"/>
    <col min="8686" max="8686" width="11" style="38" bestFit="1" customWidth="1"/>
    <col min="8687" max="8704" width="13.7109375" style="38" customWidth="1"/>
    <col min="8705" max="8922" width="9.140625" style="38"/>
    <col min="8923" max="8923" width="12.5703125" style="38" customWidth="1"/>
    <col min="8924" max="8924" width="14.28515625" style="38" customWidth="1"/>
    <col min="8925" max="8925" width="9.140625" style="38"/>
    <col min="8926" max="8926" width="11.5703125" style="38" customWidth="1"/>
    <col min="8927" max="8927" width="12" style="38" bestFit="1" customWidth="1"/>
    <col min="8928" max="8928" width="12.42578125" style="38" bestFit="1" customWidth="1"/>
    <col min="8929" max="8929" width="9.28515625" style="38" customWidth="1"/>
    <col min="8930" max="8931" width="9.28515625" style="38" bestFit="1" customWidth="1"/>
    <col min="8932" max="8932" width="12.42578125" style="38" bestFit="1" customWidth="1"/>
    <col min="8933" max="8936" width="9.28515625" style="38" bestFit="1" customWidth="1"/>
    <col min="8937" max="8937" width="9.5703125" style="38" customWidth="1"/>
    <col min="8938" max="8938" width="9.140625" style="38"/>
    <col min="8939" max="8939" width="9.140625" style="38" customWidth="1"/>
    <col min="8940" max="8941" width="9.140625" style="38"/>
    <col min="8942" max="8942" width="11" style="38" bestFit="1" customWidth="1"/>
    <col min="8943" max="8960" width="13.7109375" style="38" customWidth="1"/>
    <col min="8961" max="9178" width="9.140625" style="38"/>
    <col min="9179" max="9179" width="12.5703125" style="38" customWidth="1"/>
    <col min="9180" max="9180" width="14.28515625" style="38" customWidth="1"/>
    <col min="9181" max="9181" width="9.140625" style="38"/>
    <col min="9182" max="9182" width="11.5703125" style="38" customWidth="1"/>
    <col min="9183" max="9183" width="12" style="38" bestFit="1" customWidth="1"/>
    <col min="9184" max="9184" width="12.42578125" style="38" bestFit="1" customWidth="1"/>
    <col min="9185" max="9185" width="9.28515625" style="38" customWidth="1"/>
    <col min="9186" max="9187" width="9.28515625" style="38" bestFit="1" customWidth="1"/>
    <col min="9188" max="9188" width="12.42578125" style="38" bestFit="1" customWidth="1"/>
    <col min="9189" max="9192" width="9.28515625" style="38" bestFit="1" customWidth="1"/>
    <col min="9193" max="9193" width="9.5703125" style="38" customWidth="1"/>
    <col min="9194" max="9194" width="9.140625" style="38"/>
    <col min="9195" max="9195" width="9.140625" style="38" customWidth="1"/>
    <col min="9196" max="9197" width="9.140625" style="38"/>
    <col min="9198" max="9198" width="11" style="38" bestFit="1" customWidth="1"/>
    <col min="9199" max="9216" width="13.7109375" style="38" customWidth="1"/>
    <col min="9217" max="9434" width="9.140625" style="38"/>
    <col min="9435" max="9435" width="12.5703125" style="38" customWidth="1"/>
    <col min="9436" max="9436" width="14.28515625" style="38" customWidth="1"/>
    <col min="9437" max="9437" width="9.140625" style="38"/>
    <col min="9438" max="9438" width="11.5703125" style="38" customWidth="1"/>
    <col min="9439" max="9439" width="12" style="38" bestFit="1" customWidth="1"/>
    <col min="9440" max="9440" width="12.42578125" style="38" bestFit="1" customWidth="1"/>
    <col min="9441" max="9441" width="9.28515625" style="38" customWidth="1"/>
    <col min="9442" max="9443" width="9.28515625" style="38" bestFit="1" customWidth="1"/>
    <col min="9444" max="9444" width="12.42578125" style="38" bestFit="1" customWidth="1"/>
    <col min="9445" max="9448" width="9.28515625" style="38" bestFit="1" customWidth="1"/>
    <col min="9449" max="9449" width="9.5703125" style="38" customWidth="1"/>
    <col min="9450" max="9450" width="9.140625" style="38"/>
    <col min="9451" max="9451" width="9.140625" style="38" customWidth="1"/>
    <col min="9452" max="9453" width="9.140625" style="38"/>
    <col min="9454" max="9454" width="11" style="38" bestFit="1" customWidth="1"/>
    <col min="9455" max="9472" width="13.7109375" style="38" customWidth="1"/>
    <col min="9473" max="9690" width="9.140625" style="38"/>
    <col min="9691" max="9691" width="12.5703125" style="38" customWidth="1"/>
    <col min="9692" max="9692" width="14.28515625" style="38" customWidth="1"/>
    <col min="9693" max="9693" width="9.140625" style="38"/>
    <col min="9694" max="9694" width="11.5703125" style="38" customWidth="1"/>
    <col min="9695" max="9695" width="12" style="38" bestFit="1" customWidth="1"/>
    <col min="9696" max="9696" width="12.42578125" style="38" bestFit="1" customWidth="1"/>
    <col min="9697" max="9697" width="9.28515625" style="38" customWidth="1"/>
    <col min="9698" max="9699" width="9.28515625" style="38" bestFit="1" customWidth="1"/>
    <col min="9700" max="9700" width="12.42578125" style="38" bestFit="1" customWidth="1"/>
    <col min="9701" max="9704" width="9.28515625" style="38" bestFit="1" customWidth="1"/>
    <col min="9705" max="9705" width="9.5703125" style="38" customWidth="1"/>
    <col min="9706" max="9706" width="9.140625" style="38"/>
    <col min="9707" max="9707" width="9.140625" style="38" customWidth="1"/>
    <col min="9708" max="9709" width="9.140625" style="38"/>
    <col min="9710" max="9710" width="11" style="38" bestFit="1" customWidth="1"/>
    <col min="9711" max="9728" width="13.7109375" style="38" customWidth="1"/>
    <col min="9729" max="9946" width="9.140625" style="38"/>
    <col min="9947" max="9947" width="12.5703125" style="38" customWidth="1"/>
    <col min="9948" max="9948" width="14.28515625" style="38" customWidth="1"/>
    <col min="9949" max="9949" width="9.140625" style="38"/>
    <col min="9950" max="9950" width="11.5703125" style="38" customWidth="1"/>
    <col min="9951" max="9951" width="12" style="38" bestFit="1" customWidth="1"/>
    <col min="9952" max="9952" width="12.42578125" style="38" bestFit="1" customWidth="1"/>
    <col min="9953" max="9953" width="9.28515625" style="38" customWidth="1"/>
    <col min="9954" max="9955" width="9.28515625" style="38" bestFit="1" customWidth="1"/>
    <col min="9956" max="9956" width="12.42578125" style="38" bestFit="1" customWidth="1"/>
    <col min="9957" max="9960" width="9.28515625" style="38" bestFit="1" customWidth="1"/>
    <col min="9961" max="9961" width="9.5703125" style="38" customWidth="1"/>
    <col min="9962" max="9962" width="9.140625" style="38"/>
    <col min="9963" max="9963" width="9.140625" style="38" customWidth="1"/>
    <col min="9964" max="9965" width="9.140625" style="38"/>
    <col min="9966" max="9966" width="11" style="38" bestFit="1" customWidth="1"/>
    <col min="9967" max="9984" width="13.7109375" style="38" customWidth="1"/>
    <col min="9985" max="10202" width="9.140625" style="38"/>
    <col min="10203" max="10203" width="12.5703125" style="38" customWidth="1"/>
    <col min="10204" max="10204" width="14.28515625" style="38" customWidth="1"/>
    <col min="10205" max="10205" width="9.140625" style="38"/>
    <col min="10206" max="10206" width="11.5703125" style="38" customWidth="1"/>
    <col min="10207" max="10207" width="12" style="38" bestFit="1" customWidth="1"/>
    <col min="10208" max="10208" width="12.42578125" style="38" bestFit="1" customWidth="1"/>
    <col min="10209" max="10209" width="9.28515625" style="38" customWidth="1"/>
    <col min="10210" max="10211" width="9.28515625" style="38" bestFit="1" customWidth="1"/>
    <col min="10212" max="10212" width="12.42578125" style="38" bestFit="1" customWidth="1"/>
    <col min="10213" max="10216" width="9.28515625" style="38" bestFit="1" customWidth="1"/>
    <col min="10217" max="10217" width="9.5703125" style="38" customWidth="1"/>
    <col min="10218" max="10218" width="9.140625" style="38"/>
    <col min="10219" max="10219" width="9.140625" style="38" customWidth="1"/>
    <col min="10220" max="10221" width="9.140625" style="38"/>
    <col min="10222" max="10222" width="11" style="38" bestFit="1" customWidth="1"/>
    <col min="10223" max="10240" width="13.7109375" style="38" customWidth="1"/>
    <col min="10241" max="10458" width="9.140625" style="38"/>
    <col min="10459" max="10459" width="12.5703125" style="38" customWidth="1"/>
    <col min="10460" max="10460" width="14.28515625" style="38" customWidth="1"/>
    <col min="10461" max="10461" width="9.140625" style="38"/>
    <col min="10462" max="10462" width="11.5703125" style="38" customWidth="1"/>
    <col min="10463" max="10463" width="12" style="38" bestFit="1" customWidth="1"/>
    <col min="10464" max="10464" width="12.42578125" style="38" bestFit="1" customWidth="1"/>
    <col min="10465" max="10465" width="9.28515625" style="38" customWidth="1"/>
    <col min="10466" max="10467" width="9.28515625" style="38" bestFit="1" customWidth="1"/>
    <col min="10468" max="10468" width="12.42578125" style="38" bestFit="1" customWidth="1"/>
    <col min="10469" max="10472" width="9.28515625" style="38" bestFit="1" customWidth="1"/>
    <col min="10473" max="10473" width="9.5703125" style="38" customWidth="1"/>
    <col min="10474" max="10474" width="9.140625" style="38"/>
    <col min="10475" max="10475" width="9.140625" style="38" customWidth="1"/>
    <col min="10476" max="10477" width="9.140625" style="38"/>
    <col min="10478" max="10478" width="11" style="38" bestFit="1" customWidth="1"/>
    <col min="10479" max="10496" width="13.7109375" style="38" customWidth="1"/>
    <col min="10497" max="10714" width="9.140625" style="38"/>
    <col min="10715" max="10715" width="12.5703125" style="38" customWidth="1"/>
    <col min="10716" max="10716" width="14.28515625" style="38" customWidth="1"/>
    <col min="10717" max="10717" width="9.140625" style="38"/>
    <col min="10718" max="10718" width="11.5703125" style="38" customWidth="1"/>
    <col min="10719" max="10719" width="12" style="38" bestFit="1" customWidth="1"/>
    <col min="10720" max="10720" width="12.42578125" style="38" bestFit="1" customWidth="1"/>
    <col min="10721" max="10721" width="9.28515625" style="38" customWidth="1"/>
    <col min="10722" max="10723" width="9.28515625" style="38" bestFit="1" customWidth="1"/>
    <col min="10724" max="10724" width="12.42578125" style="38" bestFit="1" customWidth="1"/>
    <col min="10725" max="10728" width="9.28515625" style="38" bestFit="1" customWidth="1"/>
    <col min="10729" max="10729" width="9.5703125" style="38" customWidth="1"/>
    <col min="10730" max="10730" width="9.140625" style="38"/>
    <col min="10731" max="10731" width="9.140625" style="38" customWidth="1"/>
    <col min="10732" max="10733" width="9.140625" style="38"/>
    <col min="10734" max="10734" width="11" style="38" bestFit="1" customWidth="1"/>
    <col min="10735" max="10752" width="13.7109375" style="38" customWidth="1"/>
    <col min="10753" max="10970" width="9.140625" style="38"/>
    <col min="10971" max="10971" width="12.5703125" style="38" customWidth="1"/>
    <col min="10972" max="10972" width="14.28515625" style="38" customWidth="1"/>
    <col min="10973" max="10973" width="9.140625" style="38"/>
    <col min="10974" max="10974" width="11.5703125" style="38" customWidth="1"/>
    <col min="10975" max="10975" width="12" style="38" bestFit="1" customWidth="1"/>
    <col min="10976" max="10976" width="12.42578125" style="38" bestFit="1" customWidth="1"/>
    <col min="10977" max="10977" width="9.28515625" style="38" customWidth="1"/>
    <col min="10978" max="10979" width="9.28515625" style="38" bestFit="1" customWidth="1"/>
    <col min="10980" max="10980" width="12.42578125" style="38" bestFit="1" customWidth="1"/>
    <col min="10981" max="10984" width="9.28515625" style="38" bestFit="1" customWidth="1"/>
    <col min="10985" max="10985" width="9.5703125" style="38" customWidth="1"/>
    <col min="10986" max="10986" width="9.140625" style="38"/>
    <col min="10987" max="10987" width="9.140625" style="38" customWidth="1"/>
    <col min="10988" max="10989" width="9.140625" style="38"/>
    <col min="10990" max="10990" width="11" style="38" bestFit="1" customWidth="1"/>
    <col min="10991" max="11008" width="13.7109375" style="38" customWidth="1"/>
    <col min="11009" max="11226" width="9.140625" style="38"/>
    <col min="11227" max="11227" width="12.5703125" style="38" customWidth="1"/>
    <col min="11228" max="11228" width="14.28515625" style="38" customWidth="1"/>
    <col min="11229" max="11229" width="9.140625" style="38"/>
    <col min="11230" max="11230" width="11.5703125" style="38" customWidth="1"/>
    <col min="11231" max="11231" width="12" style="38" bestFit="1" customWidth="1"/>
    <col min="11232" max="11232" width="12.42578125" style="38" bestFit="1" customWidth="1"/>
    <col min="11233" max="11233" width="9.28515625" style="38" customWidth="1"/>
    <col min="11234" max="11235" width="9.28515625" style="38" bestFit="1" customWidth="1"/>
    <col min="11236" max="11236" width="12.42578125" style="38" bestFit="1" customWidth="1"/>
    <col min="11237" max="11240" width="9.28515625" style="38" bestFit="1" customWidth="1"/>
    <col min="11241" max="11241" width="9.5703125" style="38" customWidth="1"/>
    <col min="11242" max="11242" width="9.140625" style="38"/>
    <col min="11243" max="11243" width="9.140625" style="38" customWidth="1"/>
    <col min="11244" max="11245" width="9.140625" style="38"/>
    <col min="11246" max="11246" width="11" style="38" bestFit="1" customWidth="1"/>
    <col min="11247" max="11264" width="13.7109375" style="38" customWidth="1"/>
    <col min="11265" max="11482" width="9.140625" style="38"/>
    <col min="11483" max="11483" width="12.5703125" style="38" customWidth="1"/>
    <col min="11484" max="11484" width="14.28515625" style="38" customWidth="1"/>
    <col min="11485" max="11485" width="9.140625" style="38"/>
    <col min="11486" max="11486" width="11.5703125" style="38" customWidth="1"/>
    <col min="11487" max="11487" width="12" style="38" bestFit="1" customWidth="1"/>
    <col min="11488" max="11488" width="12.42578125" style="38" bestFit="1" customWidth="1"/>
    <col min="11489" max="11489" width="9.28515625" style="38" customWidth="1"/>
    <col min="11490" max="11491" width="9.28515625" style="38" bestFit="1" customWidth="1"/>
    <col min="11492" max="11492" width="12.42578125" style="38" bestFit="1" customWidth="1"/>
    <col min="11493" max="11496" width="9.28515625" style="38" bestFit="1" customWidth="1"/>
    <col min="11497" max="11497" width="9.5703125" style="38" customWidth="1"/>
    <col min="11498" max="11498" width="9.140625" style="38"/>
    <col min="11499" max="11499" width="9.140625" style="38" customWidth="1"/>
    <col min="11500" max="11501" width="9.140625" style="38"/>
    <col min="11502" max="11502" width="11" style="38" bestFit="1" customWidth="1"/>
    <col min="11503" max="11520" width="13.7109375" style="38" customWidth="1"/>
    <col min="11521" max="11738" width="9.140625" style="38"/>
    <col min="11739" max="11739" width="12.5703125" style="38" customWidth="1"/>
    <col min="11740" max="11740" width="14.28515625" style="38" customWidth="1"/>
    <col min="11741" max="11741" width="9.140625" style="38"/>
    <col min="11742" max="11742" width="11.5703125" style="38" customWidth="1"/>
    <col min="11743" max="11743" width="12" style="38" bestFit="1" customWidth="1"/>
    <col min="11744" max="11744" width="12.42578125" style="38" bestFit="1" customWidth="1"/>
    <col min="11745" max="11745" width="9.28515625" style="38" customWidth="1"/>
    <col min="11746" max="11747" width="9.28515625" style="38" bestFit="1" customWidth="1"/>
    <col min="11748" max="11748" width="12.42578125" style="38" bestFit="1" customWidth="1"/>
    <col min="11749" max="11752" width="9.28515625" style="38" bestFit="1" customWidth="1"/>
    <col min="11753" max="11753" width="9.5703125" style="38" customWidth="1"/>
    <col min="11754" max="11754" width="9.140625" style="38"/>
    <col min="11755" max="11755" width="9.140625" style="38" customWidth="1"/>
    <col min="11756" max="11757" width="9.140625" style="38"/>
    <col min="11758" max="11758" width="11" style="38" bestFit="1" customWidth="1"/>
    <col min="11759" max="11776" width="13.7109375" style="38" customWidth="1"/>
    <col min="11777" max="11994" width="9.140625" style="38"/>
    <col min="11995" max="11995" width="12.5703125" style="38" customWidth="1"/>
    <col min="11996" max="11996" width="14.28515625" style="38" customWidth="1"/>
    <col min="11997" max="11997" width="9.140625" style="38"/>
    <col min="11998" max="11998" width="11.5703125" style="38" customWidth="1"/>
    <col min="11999" max="11999" width="12" style="38" bestFit="1" customWidth="1"/>
    <col min="12000" max="12000" width="12.42578125" style="38" bestFit="1" customWidth="1"/>
    <col min="12001" max="12001" width="9.28515625" style="38" customWidth="1"/>
    <col min="12002" max="12003" width="9.28515625" style="38" bestFit="1" customWidth="1"/>
    <col min="12004" max="12004" width="12.42578125" style="38" bestFit="1" customWidth="1"/>
    <col min="12005" max="12008" width="9.28515625" style="38" bestFit="1" customWidth="1"/>
    <col min="12009" max="12009" width="9.5703125" style="38" customWidth="1"/>
    <col min="12010" max="12010" width="9.140625" style="38"/>
    <col min="12011" max="12011" width="9.140625" style="38" customWidth="1"/>
    <col min="12012" max="12013" width="9.140625" style="38"/>
    <col min="12014" max="12014" width="11" style="38" bestFit="1" customWidth="1"/>
    <col min="12015" max="12032" width="13.7109375" style="38" customWidth="1"/>
    <col min="12033" max="12250" width="9.140625" style="38"/>
    <col min="12251" max="12251" width="12.5703125" style="38" customWidth="1"/>
    <col min="12252" max="12252" width="14.28515625" style="38" customWidth="1"/>
    <col min="12253" max="12253" width="9.140625" style="38"/>
    <col min="12254" max="12254" width="11.5703125" style="38" customWidth="1"/>
    <col min="12255" max="12255" width="12" style="38" bestFit="1" customWidth="1"/>
    <col min="12256" max="12256" width="12.42578125" style="38" bestFit="1" customWidth="1"/>
    <col min="12257" max="12257" width="9.28515625" style="38" customWidth="1"/>
    <col min="12258" max="12259" width="9.28515625" style="38" bestFit="1" customWidth="1"/>
    <col min="12260" max="12260" width="12.42578125" style="38" bestFit="1" customWidth="1"/>
    <col min="12261" max="12264" width="9.28515625" style="38" bestFit="1" customWidth="1"/>
    <col min="12265" max="12265" width="9.5703125" style="38" customWidth="1"/>
    <col min="12266" max="12266" width="9.140625" style="38"/>
    <col min="12267" max="12267" width="9.140625" style="38" customWidth="1"/>
    <col min="12268" max="12269" width="9.140625" style="38"/>
    <col min="12270" max="12270" width="11" style="38" bestFit="1" customWidth="1"/>
    <col min="12271" max="12288" width="13.7109375" style="38" customWidth="1"/>
    <col min="12289" max="12506" width="9.140625" style="38"/>
    <col min="12507" max="12507" width="12.5703125" style="38" customWidth="1"/>
    <col min="12508" max="12508" width="14.28515625" style="38" customWidth="1"/>
    <col min="12509" max="12509" width="9.140625" style="38"/>
    <col min="12510" max="12510" width="11.5703125" style="38" customWidth="1"/>
    <col min="12511" max="12511" width="12" style="38" bestFit="1" customWidth="1"/>
    <col min="12512" max="12512" width="12.42578125" style="38" bestFit="1" customWidth="1"/>
    <col min="12513" max="12513" width="9.28515625" style="38" customWidth="1"/>
    <col min="12514" max="12515" width="9.28515625" style="38" bestFit="1" customWidth="1"/>
    <col min="12516" max="12516" width="12.42578125" style="38" bestFit="1" customWidth="1"/>
    <col min="12517" max="12520" width="9.28515625" style="38" bestFit="1" customWidth="1"/>
    <col min="12521" max="12521" width="9.5703125" style="38" customWidth="1"/>
    <col min="12522" max="12522" width="9.140625" style="38"/>
    <col min="12523" max="12523" width="9.140625" style="38" customWidth="1"/>
    <col min="12524" max="12525" width="9.140625" style="38"/>
    <col min="12526" max="12526" width="11" style="38" bestFit="1" customWidth="1"/>
    <col min="12527" max="12544" width="13.7109375" style="38" customWidth="1"/>
    <col min="12545" max="12762" width="9.140625" style="38"/>
    <col min="12763" max="12763" width="12.5703125" style="38" customWidth="1"/>
    <col min="12764" max="12764" width="14.28515625" style="38" customWidth="1"/>
    <col min="12765" max="12765" width="9.140625" style="38"/>
    <col min="12766" max="12766" width="11.5703125" style="38" customWidth="1"/>
    <col min="12767" max="12767" width="12" style="38" bestFit="1" customWidth="1"/>
    <col min="12768" max="12768" width="12.42578125" style="38" bestFit="1" customWidth="1"/>
    <col min="12769" max="12769" width="9.28515625" style="38" customWidth="1"/>
    <col min="12770" max="12771" width="9.28515625" style="38" bestFit="1" customWidth="1"/>
    <col min="12772" max="12772" width="12.42578125" style="38" bestFit="1" customWidth="1"/>
    <col min="12773" max="12776" width="9.28515625" style="38" bestFit="1" customWidth="1"/>
    <col min="12777" max="12777" width="9.5703125" style="38" customWidth="1"/>
    <col min="12778" max="12778" width="9.140625" style="38"/>
    <col min="12779" max="12779" width="9.140625" style="38" customWidth="1"/>
    <col min="12780" max="12781" width="9.140625" style="38"/>
    <col min="12782" max="12782" width="11" style="38" bestFit="1" customWidth="1"/>
    <col min="12783" max="12800" width="13.7109375" style="38" customWidth="1"/>
    <col min="12801" max="13018" width="9.140625" style="38"/>
    <col min="13019" max="13019" width="12.5703125" style="38" customWidth="1"/>
    <col min="13020" max="13020" width="14.28515625" style="38" customWidth="1"/>
    <col min="13021" max="13021" width="9.140625" style="38"/>
    <col min="13022" max="13022" width="11.5703125" style="38" customWidth="1"/>
    <col min="13023" max="13023" width="12" style="38" bestFit="1" customWidth="1"/>
    <col min="13024" max="13024" width="12.42578125" style="38" bestFit="1" customWidth="1"/>
    <col min="13025" max="13025" width="9.28515625" style="38" customWidth="1"/>
    <col min="13026" max="13027" width="9.28515625" style="38" bestFit="1" customWidth="1"/>
    <col min="13028" max="13028" width="12.42578125" style="38" bestFit="1" customWidth="1"/>
    <col min="13029" max="13032" width="9.28515625" style="38" bestFit="1" customWidth="1"/>
    <col min="13033" max="13033" width="9.5703125" style="38" customWidth="1"/>
    <col min="13034" max="13034" width="9.140625" style="38"/>
    <col min="13035" max="13035" width="9.140625" style="38" customWidth="1"/>
    <col min="13036" max="13037" width="9.140625" style="38"/>
    <col min="13038" max="13038" width="11" style="38" bestFit="1" customWidth="1"/>
    <col min="13039" max="13056" width="13.7109375" style="38" customWidth="1"/>
    <col min="13057" max="13274" width="9.140625" style="38"/>
    <col min="13275" max="13275" width="12.5703125" style="38" customWidth="1"/>
    <col min="13276" max="13276" width="14.28515625" style="38" customWidth="1"/>
    <col min="13277" max="13277" width="9.140625" style="38"/>
    <col min="13278" max="13278" width="11.5703125" style="38" customWidth="1"/>
    <col min="13279" max="13279" width="12" style="38" bestFit="1" customWidth="1"/>
    <col min="13280" max="13280" width="12.42578125" style="38" bestFit="1" customWidth="1"/>
    <col min="13281" max="13281" width="9.28515625" style="38" customWidth="1"/>
    <col min="13282" max="13283" width="9.28515625" style="38" bestFit="1" customWidth="1"/>
    <col min="13284" max="13284" width="12.42578125" style="38" bestFit="1" customWidth="1"/>
    <col min="13285" max="13288" width="9.28515625" style="38" bestFit="1" customWidth="1"/>
    <col min="13289" max="13289" width="9.5703125" style="38" customWidth="1"/>
    <col min="13290" max="13290" width="9.140625" style="38"/>
    <col min="13291" max="13291" width="9.140625" style="38" customWidth="1"/>
    <col min="13292" max="13293" width="9.140625" style="38"/>
    <col min="13294" max="13294" width="11" style="38" bestFit="1" customWidth="1"/>
    <col min="13295" max="13312" width="13.7109375" style="38" customWidth="1"/>
    <col min="13313" max="13530" width="9.140625" style="38"/>
    <col min="13531" max="13531" width="12.5703125" style="38" customWidth="1"/>
    <col min="13532" max="13532" width="14.28515625" style="38" customWidth="1"/>
    <col min="13533" max="13533" width="9.140625" style="38"/>
    <col min="13534" max="13534" width="11.5703125" style="38" customWidth="1"/>
    <col min="13535" max="13535" width="12" style="38" bestFit="1" customWidth="1"/>
    <col min="13536" max="13536" width="12.42578125" style="38" bestFit="1" customWidth="1"/>
    <col min="13537" max="13537" width="9.28515625" style="38" customWidth="1"/>
    <col min="13538" max="13539" width="9.28515625" style="38" bestFit="1" customWidth="1"/>
    <col min="13540" max="13540" width="12.42578125" style="38" bestFit="1" customWidth="1"/>
    <col min="13541" max="13544" width="9.28515625" style="38" bestFit="1" customWidth="1"/>
    <col min="13545" max="13545" width="9.5703125" style="38" customWidth="1"/>
    <col min="13546" max="13546" width="9.140625" style="38"/>
    <col min="13547" max="13547" width="9.140625" style="38" customWidth="1"/>
    <col min="13548" max="13549" width="9.140625" style="38"/>
    <col min="13550" max="13550" width="11" style="38" bestFit="1" customWidth="1"/>
    <col min="13551" max="13568" width="13.7109375" style="38" customWidth="1"/>
    <col min="13569" max="13786" width="9.140625" style="38"/>
    <col min="13787" max="13787" width="12.5703125" style="38" customWidth="1"/>
    <col min="13788" max="13788" width="14.28515625" style="38" customWidth="1"/>
    <col min="13789" max="13789" width="9.140625" style="38"/>
    <col min="13790" max="13790" width="11.5703125" style="38" customWidth="1"/>
    <col min="13791" max="13791" width="12" style="38" bestFit="1" customWidth="1"/>
    <col min="13792" max="13792" width="12.42578125" style="38" bestFit="1" customWidth="1"/>
    <col min="13793" max="13793" width="9.28515625" style="38" customWidth="1"/>
    <col min="13794" max="13795" width="9.28515625" style="38" bestFit="1" customWidth="1"/>
    <col min="13796" max="13796" width="12.42578125" style="38" bestFit="1" customWidth="1"/>
    <col min="13797" max="13800" width="9.28515625" style="38" bestFit="1" customWidth="1"/>
    <col min="13801" max="13801" width="9.5703125" style="38" customWidth="1"/>
    <col min="13802" max="13802" width="9.140625" style="38"/>
    <col min="13803" max="13803" width="9.140625" style="38" customWidth="1"/>
    <col min="13804" max="13805" width="9.140625" style="38"/>
    <col min="13806" max="13806" width="11" style="38" bestFit="1" customWidth="1"/>
    <col min="13807" max="13824" width="13.7109375" style="38" customWidth="1"/>
    <col min="13825" max="14042" width="9.140625" style="38"/>
    <col min="14043" max="14043" width="12.5703125" style="38" customWidth="1"/>
    <col min="14044" max="14044" width="14.28515625" style="38" customWidth="1"/>
    <col min="14045" max="14045" width="9.140625" style="38"/>
    <col min="14046" max="14046" width="11.5703125" style="38" customWidth="1"/>
    <col min="14047" max="14047" width="12" style="38" bestFit="1" customWidth="1"/>
    <col min="14048" max="14048" width="12.42578125" style="38" bestFit="1" customWidth="1"/>
    <col min="14049" max="14049" width="9.28515625" style="38" customWidth="1"/>
    <col min="14050" max="14051" width="9.28515625" style="38" bestFit="1" customWidth="1"/>
    <col min="14052" max="14052" width="12.42578125" style="38" bestFit="1" customWidth="1"/>
    <col min="14053" max="14056" width="9.28515625" style="38" bestFit="1" customWidth="1"/>
    <col min="14057" max="14057" width="9.5703125" style="38" customWidth="1"/>
    <col min="14058" max="14058" width="9.140625" style="38"/>
    <col min="14059" max="14059" width="9.140625" style="38" customWidth="1"/>
    <col min="14060" max="14061" width="9.140625" style="38"/>
    <col min="14062" max="14062" width="11" style="38" bestFit="1" customWidth="1"/>
    <col min="14063" max="14080" width="13.7109375" style="38" customWidth="1"/>
    <col min="14081" max="14298" width="9.140625" style="38"/>
    <col min="14299" max="14299" width="12.5703125" style="38" customWidth="1"/>
    <col min="14300" max="14300" width="14.28515625" style="38" customWidth="1"/>
    <col min="14301" max="14301" width="9.140625" style="38"/>
    <col min="14302" max="14302" width="11.5703125" style="38" customWidth="1"/>
    <col min="14303" max="14303" width="12" style="38" bestFit="1" customWidth="1"/>
    <col min="14304" max="14304" width="12.42578125" style="38" bestFit="1" customWidth="1"/>
    <col min="14305" max="14305" width="9.28515625" style="38" customWidth="1"/>
    <col min="14306" max="14307" width="9.28515625" style="38" bestFit="1" customWidth="1"/>
    <col min="14308" max="14308" width="12.42578125" style="38" bestFit="1" customWidth="1"/>
    <col min="14309" max="14312" width="9.28515625" style="38" bestFit="1" customWidth="1"/>
    <col min="14313" max="14313" width="9.5703125" style="38" customWidth="1"/>
    <col min="14314" max="14314" width="9.140625" style="38"/>
    <col min="14315" max="14315" width="9.140625" style="38" customWidth="1"/>
    <col min="14316" max="14317" width="9.140625" style="38"/>
    <col min="14318" max="14318" width="11" style="38" bestFit="1" customWidth="1"/>
    <col min="14319" max="14336" width="13.7109375" style="38" customWidth="1"/>
    <col min="14337" max="14554" width="9.140625" style="38"/>
    <col min="14555" max="14555" width="12.5703125" style="38" customWidth="1"/>
    <col min="14556" max="14556" width="14.28515625" style="38" customWidth="1"/>
    <col min="14557" max="14557" width="9.140625" style="38"/>
    <col min="14558" max="14558" width="11.5703125" style="38" customWidth="1"/>
    <col min="14559" max="14559" width="12" style="38" bestFit="1" customWidth="1"/>
    <col min="14560" max="14560" width="12.42578125" style="38" bestFit="1" customWidth="1"/>
    <col min="14561" max="14561" width="9.28515625" style="38" customWidth="1"/>
    <col min="14562" max="14563" width="9.28515625" style="38" bestFit="1" customWidth="1"/>
    <col min="14564" max="14564" width="12.42578125" style="38" bestFit="1" customWidth="1"/>
    <col min="14565" max="14568" width="9.28515625" style="38" bestFit="1" customWidth="1"/>
    <col min="14569" max="14569" width="9.5703125" style="38" customWidth="1"/>
    <col min="14570" max="14570" width="9.140625" style="38"/>
    <col min="14571" max="14571" width="9.140625" style="38" customWidth="1"/>
    <col min="14572" max="14573" width="9.140625" style="38"/>
    <col min="14574" max="14574" width="11" style="38" bestFit="1" customWidth="1"/>
    <col min="14575" max="14592" width="13.7109375" style="38" customWidth="1"/>
    <col min="14593" max="14810" width="9.140625" style="38"/>
    <col min="14811" max="14811" width="12.5703125" style="38" customWidth="1"/>
    <col min="14812" max="14812" width="14.28515625" style="38" customWidth="1"/>
    <col min="14813" max="14813" width="9.140625" style="38"/>
    <col min="14814" max="14814" width="11.5703125" style="38" customWidth="1"/>
    <col min="14815" max="14815" width="12" style="38" bestFit="1" customWidth="1"/>
    <col min="14816" max="14816" width="12.42578125" style="38" bestFit="1" customWidth="1"/>
    <col min="14817" max="14817" width="9.28515625" style="38" customWidth="1"/>
    <col min="14818" max="14819" width="9.28515625" style="38" bestFit="1" customWidth="1"/>
    <col min="14820" max="14820" width="12.42578125" style="38" bestFit="1" customWidth="1"/>
    <col min="14821" max="14824" width="9.28515625" style="38" bestFit="1" customWidth="1"/>
    <col min="14825" max="14825" width="9.5703125" style="38" customWidth="1"/>
    <col min="14826" max="14826" width="9.140625" style="38"/>
    <col min="14827" max="14827" width="9.140625" style="38" customWidth="1"/>
    <col min="14828" max="14829" width="9.140625" style="38"/>
    <col min="14830" max="14830" width="11" style="38" bestFit="1" customWidth="1"/>
    <col min="14831" max="14848" width="13.7109375" style="38" customWidth="1"/>
    <col min="14849" max="15066" width="9.140625" style="38"/>
    <col min="15067" max="15067" width="12.5703125" style="38" customWidth="1"/>
    <col min="15068" max="15068" width="14.28515625" style="38" customWidth="1"/>
    <col min="15069" max="15069" width="9.140625" style="38"/>
    <col min="15070" max="15070" width="11.5703125" style="38" customWidth="1"/>
    <col min="15071" max="15071" width="12" style="38" bestFit="1" customWidth="1"/>
    <col min="15072" max="15072" width="12.42578125" style="38" bestFit="1" customWidth="1"/>
    <col min="15073" max="15073" width="9.28515625" style="38" customWidth="1"/>
    <col min="15074" max="15075" width="9.28515625" style="38" bestFit="1" customWidth="1"/>
    <col min="15076" max="15076" width="12.42578125" style="38" bestFit="1" customWidth="1"/>
    <col min="15077" max="15080" width="9.28515625" style="38" bestFit="1" customWidth="1"/>
    <col min="15081" max="15081" width="9.5703125" style="38" customWidth="1"/>
    <col min="15082" max="15082" width="9.140625" style="38"/>
    <col min="15083" max="15083" width="9.140625" style="38" customWidth="1"/>
    <col min="15084" max="15085" width="9.140625" style="38"/>
    <col min="15086" max="15086" width="11" style="38" bestFit="1" customWidth="1"/>
    <col min="15087" max="15104" width="13.7109375" style="38" customWidth="1"/>
    <col min="15105" max="15322" width="9.140625" style="38"/>
    <col min="15323" max="15323" width="12.5703125" style="38" customWidth="1"/>
    <col min="15324" max="15324" width="14.28515625" style="38" customWidth="1"/>
    <col min="15325" max="15325" width="9.140625" style="38"/>
    <col min="15326" max="15326" width="11.5703125" style="38" customWidth="1"/>
    <col min="15327" max="15327" width="12" style="38" bestFit="1" customWidth="1"/>
    <col min="15328" max="15328" width="12.42578125" style="38" bestFit="1" customWidth="1"/>
    <col min="15329" max="15329" width="9.28515625" style="38" customWidth="1"/>
    <col min="15330" max="15331" width="9.28515625" style="38" bestFit="1" customWidth="1"/>
    <col min="15332" max="15332" width="12.42578125" style="38" bestFit="1" customWidth="1"/>
    <col min="15333" max="15336" width="9.28515625" style="38" bestFit="1" customWidth="1"/>
    <col min="15337" max="15337" width="9.5703125" style="38" customWidth="1"/>
    <col min="15338" max="15338" width="9.140625" style="38"/>
    <col min="15339" max="15339" width="9.140625" style="38" customWidth="1"/>
    <col min="15340" max="15341" width="9.140625" style="38"/>
    <col min="15342" max="15342" width="11" style="38" bestFit="1" customWidth="1"/>
    <col min="15343" max="15360" width="13.7109375" style="38" customWidth="1"/>
    <col min="15361" max="15578" width="9.140625" style="38"/>
    <col min="15579" max="15579" width="12.5703125" style="38" customWidth="1"/>
    <col min="15580" max="15580" width="14.28515625" style="38" customWidth="1"/>
    <col min="15581" max="15581" width="9.140625" style="38"/>
    <col min="15582" max="15582" width="11.5703125" style="38" customWidth="1"/>
    <col min="15583" max="15583" width="12" style="38" bestFit="1" customWidth="1"/>
    <col min="15584" max="15584" width="12.42578125" style="38" bestFit="1" customWidth="1"/>
    <col min="15585" max="15585" width="9.28515625" style="38" customWidth="1"/>
    <col min="15586" max="15587" width="9.28515625" style="38" bestFit="1" customWidth="1"/>
    <col min="15588" max="15588" width="12.42578125" style="38" bestFit="1" customWidth="1"/>
    <col min="15589" max="15592" width="9.28515625" style="38" bestFit="1" customWidth="1"/>
    <col min="15593" max="15593" width="9.5703125" style="38" customWidth="1"/>
    <col min="15594" max="15594" width="9.140625" style="38"/>
    <col min="15595" max="15595" width="9.140625" style="38" customWidth="1"/>
    <col min="15596" max="15597" width="9.140625" style="38"/>
    <col min="15598" max="15598" width="11" style="38" bestFit="1" customWidth="1"/>
    <col min="15599" max="15616" width="13.7109375" style="38" customWidth="1"/>
    <col min="15617" max="15834" width="9.140625" style="38"/>
    <col min="15835" max="15835" width="12.5703125" style="38" customWidth="1"/>
    <col min="15836" max="15836" width="14.28515625" style="38" customWidth="1"/>
    <col min="15837" max="15837" width="9.140625" style="38"/>
    <col min="15838" max="15838" width="11.5703125" style="38" customWidth="1"/>
    <col min="15839" max="15839" width="12" style="38" bestFit="1" customWidth="1"/>
    <col min="15840" max="15840" width="12.42578125" style="38" bestFit="1" customWidth="1"/>
    <col min="15841" max="15841" width="9.28515625" style="38" customWidth="1"/>
    <col min="15842" max="15843" width="9.28515625" style="38" bestFit="1" customWidth="1"/>
    <col min="15844" max="15844" width="12.42578125" style="38" bestFit="1" customWidth="1"/>
    <col min="15845" max="15848" width="9.28515625" style="38" bestFit="1" customWidth="1"/>
    <col min="15849" max="15849" width="9.5703125" style="38" customWidth="1"/>
    <col min="15850" max="15850" width="9.140625" style="38"/>
    <col min="15851" max="15851" width="9.140625" style="38" customWidth="1"/>
    <col min="15852" max="15853" width="9.140625" style="38"/>
    <col min="15854" max="15854" width="11" style="38" bestFit="1" customWidth="1"/>
    <col min="15855" max="15872" width="13.7109375" style="38" customWidth="1"/>
    <col min="15873" max="16090" width="9.140625" style="38"/>
    <col min="16091" max="16091" width="12.5703125" style="38" customWidth="1"/>
    <col min="16092" max="16092" width="14.28515625" style="38" customWidth="1"/>
    <col min="16093" max="16093" width="9.140625" style="38"/>
    <col min="16094" max="16094" width="11.5703125" style="38" customWidth="1"/>
    <col min="16095" max="16095" width="12" style="38" bestFit="1" customWidth="1"/>
    <col min="16096" max="16096" width="12.42578125" style="38" bestFit="1" customWidth="1"/>
    <col min="16097" max="16097" width="9.28515625" style="38" customWidth="1"/>
    <col min="16098" max="16099" width="9.28515625" style="38" bestFit="1" customWidth="1"/>
    <col min="16100" max="16100" width="12.42578125" style="38" bestFit="1" customWidth="1"/>
    <col min="16101" max="16104" width="9.28515625" style="38" bestFit="1" customWidth="1"/>
    <col min="16105" max="16105" width="9.5703125" style="38" customWidth="1"/>
    <col min="16106" max="16106" width="9.140625" style="38"/>
    <col min="16107" max="16107" width="9.140625" style="38" customWidth="1"/>
    <col min="16108" max="16109" width="9.140625" style="38"/>
    <col min="16110" max="16110" width="11" style="38" bestFit="1" customWidth="1"/>
    <col min="16111" max="16128" width="13.7109375" style="38" customWidth="1"/>
    <col min="16129" max="16384" width="9.140625" style="38"/>
  </cols>
  <sheetData>
    <row r="1" spans="1:8" ht="26.25" x14ac:dyDescent="0.35">
      <c r="A1" s="40" t="s">
        <v>140</v>
      </c>
      <c r="B1" s="41"/>
      <c r="C1" s="41"/>
      <c r="D1" s="42" t="s">
        <v>141</v>
      </c>
      <c r="F1" s="45"/>
      <c r="H1" s="46"/>
    </row>
    <row r="2" spans="1:8" ht="15.75" x14ac:dyDescent="0.25">
      <c r="A2" s="43"/>
      <c r="D2" s="44"/>
      <c r="F2" s="45"/>
      <c r="H2" s="46"/>
    </row>
    <row r="3" spans="1:8" ht="15.75" x14ac:dyDescent="0.25">
      <c r="A3" s="43"/>
      <c r="D3" s="44"/>
      <c r="F3" s="45"/>
      <c r="H3" s="46"/>
    </row>
    <row r="4" spans="1:8" ht="15.75" x14ac:dyDescent="0.25">
      <c r="A4" s="47"/>
      <c r="D4" s="44"/>
      <c r="F4" s="45"/>
      <c r="H4" s="46"/>
    </row>
    <row r="5" spans="1:8" ht="15.75" x14ac:dyDescent="0.25">
      <c r="A5" s="43" t="s">
        <v>148</v>
      </c>
      <c r="D5" s="44"/>
      <c r="F5" s="45"/>
      <c r="H5" s="46"/>
    </row>
    <row r="6" spans="1:8" ht="15.75" x14ac:dyDescent="0.25">
      <c r="A6" s="43"/>
      <c r="D6" s="44"/>
      <c r="F6" s="45"/>
      <c r="H6" s="46"/>
    </row>
    <row r="7" spans="1:8" ht="15.75" x14ac:dyDescent="0.25">
      <c r="A7" s="43"/>
      <c r="D7" s="44"/>
      <c r="F7" s="45"/>
      <c r="H7" s="46"/>
    </row>
    <row r="8" spans="1:8" ht="15.75" x14ac:dyDescent="0.25">
      <c r="A8" s="43"/>
      <c r="D8" s="44"/>
      <c r="F8" s="45"/>
      <c r="H8" s="46"/>
    </row>
    <row r="9" spans="1:8" ht="15.75" x14ac:dyDescent="0.25">
      <c r="A9" s="47"/>
      <c r="D9" s="113" t="s">
        <v>143</v>
      </c>
      <c r="E9" s="114"/>
      <c r="F9" s="114"/>
      <c r="H9" s="46"/>
    </row>
    <row r="10" spans="1:8" ht="31.5" x14ac:dyDescent="0.25">
      <c r="A10" s="39" t="s">
        <v>97</v>
      </c>
      <c r="B10" s="39" t="s">
        <v>134</v>
      </c>
      <c r="C10" s="39" t="s">
        <v>133</v>
      </c>
      <c r="D10" s="39" t="s">
        <v>34</v>
      </c>
      <c r="E10" s="39" t="s">
        <v>33</v>
      </c>
      <c r="F10" s="39" t="s">
        <v>87</v>
      </c>
    </row>
    <row r="11" spans="1:8" x14ac:dyDescent="0.25">
      <c r="A11" s="38" t="s">
        <v>19</v>
      </c>
      <c r="B11" s="38" t="s">
        <v>20</v>
      </c>
      <c r="C11" s="38" t="s">
        <v>21</v>
      </c>
      <c r="D11" s="50">
        <v>3.2200000000000002E-3</v>
      </c>
      <c r="E11" s="50">
        <v>1.8400000000000001E-3</v>
      </c>
      <c r="F11" s="50">
        <v>1.9E-3</v>
      </c>
      <c r="H11" s="51"/>
    </row>
    <row r="12" spans="1:8" x14ac:dyDescent="0.25">
      <c r="A12" s="38" t="s">
        <v>19</v>
      </c>
      <c r="B12" s="38" t="s">
        <v>20</v>
      </c>
      <c r="C12" s="38" t="s">
        <v>22</v>
      </c>
      <c r="D12" s="50">
        <v>3.2200000000000002E-3</v>
      </c>
      <c r="E12" s="50">
        <v>1.8400000000000001E-3</v>
      </c>
      <c r="F12" s="50">
        <v>1.9E-3</v>
      </c>
      <c r="H12" s="51"/>
    </row>
    <row r="13" spans="1:8" x14ac:dyDescent="0.25">
      <c r="A13" s="38" t="s">
        <v>19</v>
      </c>
      <c r="B13" s="38" t="s">
        <v>20</v>
      </c>
      <c r="C13" s="38" t="s">
        <v>23</v>
      </c>
      <c r="D13" s="50">
        <v>3.2200000000000002E-3</v>
      </c>
      <c r="E13" s="50">
        <v>1.8400000000000001E-3</v>
      </c>
      <c r="F13" s="50">
        <v>1.9E-3</v>
      </c>
      <c r="H13" s="51"/>
    </row>
    <row r="14" spans="1:8" x14ac:dyDescent="0.25">
      <c r="A14" s="38" t="s">
        <v>19</v>
      </c>
      <c r="B14" s="38" t="s">
        <v>24</v>
      </c>
      <c r="C14" s="38" t="s">
        <v>21</v>
      </c>
      <c r="D14" s="50">
        <v>3.2200000000000002E-3</v>
      </c>
      <c r="E14" s="50">
        <v>1.8400000000000001E-3</v>
      </c>
      <c r="F14" s="50">
        <v>1.9E-3</v>
      </c>
      <c r="H14" s="51"/>
    </row>
    <row r="15" spans="1:8" x14ac:dyDescent="0.25">
      <c r="A15" s="38" t="s">
        <v>19</v>
      </c>
      <c r="B15" s="38" t="s">
        <v>24</v>
      </c>
      <c r="C15" s="38" t="s">
        <v>22</v>
      </c>
      <c r="D15" s="50">
        <v>3.2200000000000002E-3</v>
      </c>
      <c r="E15" s="50">
        <v>1.8400000000000001E-3</v>
      </c>
      <c r="F15" s="50">
        <v>1.9E-3</v>
      </c>
      <c r="H15" s="51"/>
    </row>
    <row r="16" spans="1:8" x14ac:dyDescent="0.25">
      <c r="A16" s="38" t="s">
        <v>19</v>
      </c>
      <c r="B16" s="38" t="s">
        <v>24</v>
      </c>
      <c r="C16" s="38" t="s">
        <v>23</v>
      </c>
      <c r="D16" s="50">
        <v>3.2200000000000002E-3</v>
      </c>
      <c r="E16" s="50">
        <v>1.8400000000000001E-3</v>
      </c>
      <c r="F16" s="50">
        <v>1.9E-3</v>
      </c>
      <c r="H16" s="51"/>
    </row>
    <row r="17" spans="1:8" x14ac:dyDescent="0.25">
      <c r="A17" s="38" t="s">
        <v>19</v>
      </c>
      <c r="B17" s="38" t="s">
        <v>25</v>
      </c>
      <c r="C17" s="38" t="s">
        <v>21</v>
      </c>
      <c r="D17" s="50">
        <v>3.2200000000000002E-3</v>
      </c>
      <c r="E17" s="50">
        <v>1.8400000000000001E-3</v>
      </c>
      <c r="F17" s="50">
        <v>1.9E-3</v>
      </c>
      <c r="H17" s="51"/>
    </row>
    <row r="18" spans="1:8" x14ac:dyDescent="0.25">
      <c r="A18" s="38" t="s">
        <v>19</v>
      </c>
      <c r="B18" s="38" t="s">
        <v>25</v>
      </c>
      <c r="C18" s="38" t="s">
        <v>22</v>
      </c>
      <c r="D18" s="50">
        <v>3.2200000000000002E-3</v>
      </c>
      <c r="E18" s="50">
        <v>1.8400000000000001E-3</v>
      </c>
      <c r="F18" s="50">
        <v>1.9E-3</v>
      </c>
      <c r="H18" s="51"/>
    </row>
    <row r="19" spans="1:8" x14ac:dyDescent="0.25">
      <c r="A19" s="38" t="s">
        <v>19</v>
      </c>
      <c r="B19" s="38" t="s">
        <v>25</v>
      </c>
      <c r="C19" s="38" t="s">
        <v>23</v>
      </c>
      <c r="D19" s="50">
        <v>3.2200000000000002E-3</v>
      </c>
      <c r="E19" s="50">
        <v>1.8400000000000001E-3</v>
      </c>
      <c r="F19" s="50">
        <v>1.9E-3</v>
      </c>
      <c r="H19" s="51"/>
    </row>
    <row r="20" spans="1:8" x14ac:dyDescent="0.25">
      <c r="A20" s="38" t="s">
        <v>19</v>
      </c>
      <c r="B20" s="38" t="s">
        <v>26</v>
      </c>
      <c r="C20" s="38" t="s">
        <v>21</v>
      </c>
      <c r="D20" s="50">
        <v>1.2800000000000001E-3</v>
      </c>
      <c r="E20" s="50">
        <v>8.3600000000000005E-4</v>
      </c>
      <c r="F20" s="50">
        <v>1.1900000000000001E-3</v>
      </c>
      <c r="H20" s="51"/>
    </row>
    <row r="21" spans="1:8" x14ac:dyDescent="0.25">
      <c r="A21" s="38" t="s">
        <v>19</v>
      </c>
      <c r="B21" s="38" t="s">
        <v>26</v>
      </c>
      <c r="C21" s="38" t="s">
        <v>22</v>
      </c>
      <c r="D21" s="50">
        <v>1.2800000000000001E-3</v>
      </c>
      <c r="E21" s="50">
        <v>8.3600000000000005E-4</v>
      </c>
      <c r="F21" s="50">
        <v>1.1900000000000001E-3</v>
      </c>
      <c r="H21" s="51"/>
    </row>
    <row r="22" spans="1:8" x14ac:dyDescent="0.25">
      <c r="A22" s="38" t="s">
        <v>19</v>
      </c>
      <c r="B22" s="38" t="s">
        <v>26</v>
      </c>
      <c r="C22" s="38" t="s">
        <v>23</v>
      </c>
      <c r="D22" s="50">
        <v>1.2800000000000001E-3</v>
      </c>
      <c r="E22" s="50">
        <v>8.3600000000000005E-4</v>
      </c>
      <c r="F22" s="50">
        <v>1.1900000000000001E-3</v>
      </c>
      <c r="H22" s="51"/>
    </row>
    <row r="23" spans="1:8" x14ac:dyDescent="0.25">
      <c r="A23" s="38" t="s">
        <v>19</v>
      </c>
      <c r="B23" s="38" t="s">
        <v>27</v>
      </c>
      <c r="C23" s="38" t="s">
        <v>21</v>
      </c>
      <c r="D23" s="50">
        <v>1.2800000000000001E-3</v>
      </c>
      <c r="E23" s="50">
        <v>8.3600000000000005E-4</v>
      </c>
      <c r="F23" s="50">
        <v>1.1900000000000001E-3</v>
      </c>
      <c r="H23" s="51"/>
    </row>
    <row r="24" spans="1:8" x14ac:dyDescent="0.25">
      <c r="A24" s="38" t="s">
        <v>19</v>
      </c>
      <c r="B24" s="38" t="s">
        <v>27</v>
      </c>
      <c r="C24" s="38" t="s">
        <v>22</v>
      </c>
      <c r="D24" s="50">
        <v>1.2800000000000001E-3</v>
      </c>
      <c r="E24" s="50">
        <v>8.3600000000000005E-4</v>
      </c>
      <c r="F24" s="50">
        <v>1.1900000000000001E-3</v>
      </c>
      <c r="H24" s="51"/>
    </row>
    <row r="25" spans="1:8" x14ac:dyDescent="0.25">
      <c r="A25" s="38" t="s">
        <v>19</v>
      </c>
      <c r="B25" s="38" t="s">
        <v>27</v>
      </c>
      <c r="C25" s="38" t="s">
        <v>23</v>
      </c>
      <c r="D25" s="50">
        <v>1.2800000000000001E-3</v>
      </c>
      <c r="E25" s="50">
        <v>8.3600000000000005E-4</v>
      </c>
      <c r="F25" s="50">
        <v>1.1900000000000001E-3</v>
      </c>
      <c r="H25" s="51"/>
    </row>
    <row r="26" spans="1:8" x14ac:dyDescent="0.25">
      <c r="A26" s="38" t="s">
        <v>19</v>
      </c>
      <c r="B26" s="38" t="s">
        <v>28</v>
      </c>
      <c r="C26" s="38" t="s">
        <v>21</v>
      </c>
      <c r="D26" s="50">
        <v>1.2800000000000001E-3</v>
      </c>
      <c r="E26" s="50">
        <v>8.3600000000000005E-4</v>
      </c>
      <c r="F26" s="50">
        <v>1.1900000000000001E-3</v>
      </c>
      <c r="H26" s="51"/>
    </row>
    <row r="27" spans="1:8" x14ac:dyDescent="0.25">
      <c r="A27" s="38" t="s">
        <v>19</v>
      </c>
      <c r="B27" s="38" t="s">
        <v>28</v>
      </c>
      <c r="C27" s="38" t="s">
        <v>22</v>
      </c>
      <c r="D27" s="50">
        <v>1.2800000000000001E-3</v>
      </c>
      <c r="E27" s="50">
        <v>8.3600000000000005E-4</v>
      </c>
      <c r="F27" s="50">
        <v>1.1900000000000001E-3</v>
      </c>
      <c r="H27" s="51"/>
    </row>
    <row r="28" spans="1:8" x14ac:dyDescent="0.25">
      <c r="A28" s="38" t="s">
        <v>19</v>
      </c>
      <c r="B28" s="38" t="s">
        <v>28</v>
      </c>
      <c r="C28" s="38" t="s">
        <v>23</v>
      </c>
      <c r="D28" s="50">
        <v>1.2800000000000001E-3</v>
      </c>
      <c r="E28" s="50">
        <v>8.3600000000000005E-4</v>
      </c>
      <c r="F28" s="50">
        <v>1.1900000000000001E-3</v>
      </c>
      <c r="H28" s="51"/>
    </row>
    <row r="29" spans="1:8" x14ac:dyDescent="0.25">
      <c r="A29" s="38" t="s">
        <v>19</v>
      </c>
      <c r="B29" s="38" t="s">
        <v>29</v>
      </c>
      <c r="C29" s="38" t="s">
        <v>21</v>
      </c>
      <c r="D29" s="50">
        <v>1.2800000000000001E-3</v>
      </c>
      <c r="E29" s="50">
        <v>8.3600000000000005E-4</v>
      </c>
      <c r="F29" s="50">
        <v>1.1900000000000001E-3</v>
      </c>
      <c r="G29" s="50"/>
      <c r="H29" s="51"/>
    </row>
    <row r="30" spans="1:8" x14ac:dyDescent="0.25">
      <c r="A30" s="38" t="s">
        <v>19</v>
      </c>
      <c r="B30" s="38" t="s">
        <v>29</v>
      </c>
      <c r="C30" s="38" t="s">
        <v>22</v>
      </c>
      <c r="D30" s="50">
        <v>1.2800000000000001E-3</v>
      </c>
      <c r="E30" s="50">
        <v>8.3600000000000005E-4</v>
      </c>
      <c r="F30" s="50">
        <v>1.1900000000000001E-3</v>
      </c>
      <c r="G30" s="50"/>
      <c r="H30" s="51"/>
    </row>
    <row r="31" spans="1:8" x14ac:dyDescent="0.25">
      <c r="A31" s="38" t="s">
        <v>19</v>
      </c>
      <c r="B31" s="38" t="s">
        <v>29</v>
      </c>
      <c r="C31" s="38" t="s">
        <v>23</v>
      </c>
      <c r="D31" s="50">
        <v>1.2800000000000001E-3</v>
      </c>
      <c r="E31" s="50">
        <v>8.3600000000000005E-4</v>
      </c>
      <c r="F31" s="50">
        <v>1.1900000000000001E-3</v>
      </c>
      <c r="G31" s="50"/>
      <c r="H31" s="51"/>
    </row>
    <row r="32" spans="1:8" x14ac:dyDescent="0.25">
      <c r="G32" s="50"/>
      <c r="H32" s="37"/>
    </row>
    <row r="33" spans="2:8" x14ac:dyDescent="0.25">
      <c r="C33" s="46"/>
      <c r="H33" s="52"/>
    </row>
    <row r="34" spans="2:8" x14ac:dyDescent="0.25">
      <c r="H34" s="52"/>
    </row>
    <row r="35" spans="2:8" x14ac:dyDescent="0.25">
      <c r="C35" s="46"/>
      <c r="H35" s="52"/>
    </row>
    <row r="36" spans="2:8" x14ac:dyDescent="0.25">
      <c r="C36" s="46"/>
      <c r="H36" s="52"/>
    </row>
    <row r="37" spans="2:8" x14ac:dyDescent="0.25">
      <c r="C37" s="46"/>
      <c r="H37" s="52"/>
    </row>
    <row r="38" spans="2:8" x14ac:dyDescent="0.25">
      <c r="C38" s="46"/>
      <c r="H38" s="52"/>
    </row>
    <row r="39" spans="2:8" x14ac:dyDescent="0.25">
      <c r="C39" s="46"/>
      <c r="H39" s="52"/>
    </row>
    <row r="40" spans="2:8" x14ac:dyDescent="0.25">
      <c r="H40" s="52"/>
    </row>
    <row r="41" spans="2:8" x14ac:dyDescent="0.25">
      <c r="C41" s="46"/>
      <c r="H41" s="52"/>
    </row>
    <row r="42" spans="2:8" x14ac:dyDescent="0.25">
      <c r="C42" s="46"/>
      <c r="H42" s="52"/>
    </row>
    <row r="43" spans="2:8" x14ac:dyDescent="0.25">
      <c r="C43" s="46"/>
      <c r="H43" s="52"/>
    </row>
    <row r="44" spans="2:8" x14ac:dyDescent="0.25">
      <c r="C44" s="46"/>
      <c r="H44" s="52"/>
    </row>
    <row r="45" spans="2:8" x14ac:dyDescent="0.25">
      <c r="C45" s="46"/>
      <c r="H45" s="52"/>
    </row>
    <row r="47" spans="2:8" x14ac:dyDescent="0.25">
      <c r="B47" s="46"/>
      <c r="H47" s="52"/>
    </row>
    <row r="48" spans="2:8" x14ac:dyDescent="0.25">
      <c r="B48" s="46"/>
      <c r="H48" s="52"/>
    </row>
    <row r="49" spans="1:8" x14ac:dyDescent="0.25">
      <c r="H49" s="52"/>
    </row>
    <row r="50" spans="1:8" x14ac:dyDescent="0.25">
      <c r="H50" s="52"/>
    </row>
    <row r="51" spans="1:8" x14ac:dyDescent="0.25">
      <c r="H51" s="52"/>
    </row>
    <row r="52" spans="1:8" x14ac:dyDescent="0.25">
      <c r="H52" s="52"/>
    </row>
    <row r="53" spans="1:8" x14ac:dyDescent="0.25">
      <c r="H53" s="52"/>
    </row>
    <row r="55" spans="1:8" x14ac:dyDescent="0.25">
      <c r="A55" s="45"/>
      <c r="B55" s="45"/>
      <c r="C55" s="45"/>
    </row>
    <row r="56" spans="1:8" x14ac:dyDescent="0.25">
      <c r="A56" s="45"/>
      <c r="B56" s="45"/>
      <c r="C56" s="45"/>
    </row>
    <row r="57" spans="1:8" x14ac:dyDescent="0.25">
      <c r="A57" s="45"/>
      <c r="B57" s="53"/>
      <c r="C57" s="45"/>
    </row>
    <row r="58" spans="1:8" x14ac:dyDescent="0.25">
      <c r="A58" s="45"/>
      <c r="B58" s="45"/>
      <c r="C58" s="45"/>
    </row>
    <row r="59" spans="1:8" x14ac:dyDescent="0.25">
      <c r="A59" s="45"/>
      <c r="B59" s="45"/>
      <c r="C59" s="45"/>
    </row>
    <row r="60" spans="1:8" x14ac:dyDescent="0.25">
      <c r="A60" s="45"/>
      <c r="B60" s="45"/>
      <c r="C60" s="45"/>
    </row>
    <row r="62" spans="1:8" x14ac:dyDescent="0.25">
      <c r="A62" s="54"/>
    </row>
  </sheetData>
  <autoFilter ref="A10:F31"/>
  <mergeCells count="1">
    <mergeCell ref="D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zoomScale="70" zoomScaleNormal="70" workbookViewId="0">
      <pane xSplit="3" ySplit="8" topLeftCell="D9" activePane="bottomRight" state="frozen"/>
      <selection pane="topRight" activeCell="D1" sqref="D1"/>
      <selection pane="bottomLeft" activeCell="A9" sqref="A9"/>
      <selection pane="bottomRight" activeCell="F48" sqref="F48"/>
    </sheetView>
  </sheetViews>
  <sheetFormatPr defaultRowHeight="15" x14ac:dyDescent="0.25"/>
  <cols>
    <col min="1" max="1" width="17.7109375" style="25" bestFit="1" customWidth="1"/>
    <col min="2" max="2" width="19.140625" style="25" customWidth="1"/>
    <col min="3" max="3" width="11.85546875" style="25" customWidth="1"/>
    <col min="4" max="4" width="111" style="25" customWidth="1"/>
    <col min="5" max="15" width="14.28515625" style="25" customWidth="1"/>
    <col min="16" max="16" width="20.140625" style="25" bestFit="1" customWidth="1"/>
    <col min="17" max="17" width="15.140625" style="25" customWidth="1"/>
    <col min="18" max="18" width="30.5703125" style="25" bestFit="1" customWidth="1"/>
    <col min="19" max="19" width="6.85546875" style="25" bestFit="1" customWidth="1"/>
    <col min="20" max="256" width="9.140625" style="25"/>
    <col min="257" max="257" width="17.7109375" style="25" bestFit="1" customWidth="1"/>
    <col min="258" max="258" width="19.140625" style="25" customWidth="1"/>
    <col min="259" max="259" width="11.85546875" style="25" customWidth="1"/>
    <col min="260" max="260" width="111" style="25" customWidth="1"/>
    <col min="261" max="271" width="14.28515625" style="25" customWidth="1"/>
    <col min="272" max="272" width="20.140625" style="25" bestFit="1" customWidth="1"/>
    <col min="273" max="273" width="11.7109375" style="25" customWidth="1"/>
    <col min="274" max="274" width="30.5703125" style="25" bestFit="1" customWidth="1"/>
    <col min="275" max="275" width="6.85546875" style="25" bestFit="1" customWidth="1"/>
    <col min="276" max="512" width="9.140625" style="25"/>
    <col min="513" max="513" width="17.7109375" style="25" bestFit="1" customWidth="1"/>
    <col min="514" max="514" width="19.140625" style="25" customWidth="1"/>
    <col min="515" max="515" width="11.85546875" style="25" customWidth="1"/>
    <col min="516" max="516" width="111" style="25" customWidth="1"/>
    <col min="517" max="527" width="14.28515625" style="25" customWidth="1"/>
    <col min="528" max="528" width="20.140625" style="25" bestFit="1" customWidth="1"/>
    <col min="529" max="529" width="11.7109375" style="25" customWidth="1"/>
    <col min="530" max="530" width="30.5703125" style="25" bestFit="1" customWidth="1"/>
    <col min="531" max="531" width="6.85546875" style="25" bestFit="1" customWidth="1"/>
    <col min="532" max="768" width="9.140625" style="25"/>
    <col min="769" max="769" width="17.7109375" style="25" bestFit="1" customWidth="1"/>
    <col min="770" max="770" width="19.140625" style="25" customWidth="1"/>
    <col min="771" max="771" width="11.85546875" style="25" customWidth="1"/>
    <col min="772" max="772" width="111" style="25" customWidth="1"/>
    <col min="773" max="783" width="14.28515625" style="25" customWidth="1"/>
    <col min="784" max="784" width="20.140625" style="25" bestFit="1" customWidth="1"/>
    <col min="785" max="785" width="11.7109375" style="25" customWidth="1"/>
    <col min="786" max="786" width="30.5703125" style="25" bestFit="1" customWidth="1"/>
    <col min="787" max="787" width="6.85546875" style="25" bestFit="1" customWidth="1"/>
    <col min="788" max="1024" width="9.140625" style="25"/>
    <col min="1025" max="1025" width="17.7109375" style="25" bestFit="1" customWidth="1"/>
    <col min="1026" max="1026" width="19.140625" style="25" customWidth="1"/>
    <col min="1027" max="1027" width="11.85546875" style="25" customWidth="1"/>
    <col min="1028" max="1028" width="111" style="25" customWidth="1"/>
    <col min="1029" max="1039" width="14.28515625" style="25" customWidth="1"/>
    <col min="1040" max="1040" width="20.140625" style="25" bestFit="1" customWidth="1"/>
    <col min="1041" max="1041" width="11.7109375" style="25" customWidth="1"/>
    <col min="1042" max="1042" width="30.5703125" style="25" bestFit="1" customWidth="1"/>
    <col min="1043" max="1043" width="6.85546875" style="25" bestFit="1" customWidth="1"/>
    <col min="1044" max="1280" width="9.140625" style="25"/>
    <col min="1281" max="1281" width="17.7109375" style="25" bestFit="1" customWidth="1"/>
    <col min="1282" max="1282" width="19.140625" style="25" customWidth="1"/>
    <col min="1283" max="1283" width="11.85546875" style="25" customWidth="1"/>
    <col min="1284" max="1284" width="111" style="25" customWidth="1"/>
    <col min="1285" max="1295" width="14.28515625" style="25" customWidth="1"/>
    <col min="1296" max="1296" width="20.140625" style="25" bestFit="1" customWidth="1"/>
    <col min="1297" max="1297" width="11.7109375" style="25" customWidth="1"/>
    <col min="1298" max="1298" width="30.5703125" style="25" bestFit="1" customWidth="1"/>
    <col min="1299" max="1299" width="6.85546875" style="25" bestFit="1" customWidth="1"/>
    <col min="1300" max="1536" width="9.140625" style="25"/>
    <col min="1537" max="1537" width="17.7109375" style="25" bestFit="1" customWidth="1"/>
    <col min="1538" max="1538" width="19.140625" style="25" customWidth="1"/>
    <col min="1539" max="1539" width="11.85546875" style="25" customWidth="1"/>
    <col min="1540" max="1540" width="111" style="25" customWidth="1"/>
    <col min="1541" max="1551" width="14.28515625" style="25" customWidth="1"/>
    <col min="1552" max="1552" width="20.140625" style="25" bestFit="1" customWidth="1"/>
    <col min="1553" max="1553" width="11.7109375" style="25" customWidth="1"/>
    <col min="1554" max="1554" width="30.5703125" style="25" bestFit="1" customWidth="1"/>
    <col min="1555" max="1555" width="6.85546875" style="25" bestFit="1" customWidth="1"/>
    <col min="1556" max="1792" width="9.140625" style="25"/>
    <col min="1793" max="1793" width="17.7109375" style="25" bestFit="1" customWidth="1"/>
    <col min="1794" max="1794" width="19.140625" style="25" customWidth="1"/>
    <col min="1795" max="1795" width="11.85546875" style="25" customWidth="1"/>
    <col min="1796" max="1796" width="111" style="25" customWidth="1"/>
    <col min="1797" max="1807" width="14.28515625" style="25" customWidth="1"/>
    <col min="1808" max="1808" width="20.140625" style="25" bestFit="1" customWidth="1"/>
    <col min="1809" max="1809" width="11.7109375" style="25" customWidth="1"/>
    <col min="1810" max="1810" width="30.5703125" style="25" bestFit="1" customWidth="1"/>
    <col min="1811" max="1811" width="6.85546875" style="25" bestFit="1" customWidth="1"/>
    <col min="1812" max="2048" width="9.140625" style="25"/>
    <col min="2049" max="2049" width="17.7109375" style="25" bestFit="1" customWidth="1"/>
    <col min="2050" max="2050" width="19.140625" style="25" customWidth="1"/>
    <col min="2051" max="2051" width="11.85546875" style="25" customWidth="1"/>
    <col min="2052" max="2052" width="111" style="25" customWidth="1"/>
    <col min="2053" max="2063" width="14.28515625" style="25" customWidth="1"/>
    <col min="2064" max="2064" width="20.140625" style="25" bestFit="1" customWidth="1"/>
    <col min="2065" max="2065" width="11.7109375" style="25" customWidth="1"/>
    <col min="2066" max="2066" width="30.5703125" style="25" bestFit="1" customWidth="1"/>
    <col min="2067" max="2067" width="6.85546875" style="25" bestFit="1" customWidth="1"/>
    <col min="2068" max="2304" width="9.140625" style="25"/>
    <col min="2305" max="2305" width="17.7109375" style="25" bestFit="1" customWidth="1"/>
    <col min="2306" max="2306" width="19.140625" style="25" customWidth="1"/>
    <col min="2307" max="2307" width="11.85546875" style="25" customWidth="1"/>
    <col min="2308" max="2308" width="111" style="25" customWidth="1"/>
    <col min="2309" max="2319" width="14.28515625" style="25" customWidth="1"/>
    <col min="2320" max="2320" width="20.140625" style="25" bestFit="1" customWidth="1"/>
    <col min="2321" max="2321" width="11.7109375" style="25" customWidth="1"/>
    <col min="2322" max="2322" width="30.5703125" style="25" bestFit="1" customWidth="1"/>
    <col min="2323" max="2323" width="6.85546875" style="25" bestFit="1" customWidth="1"/>
    <col min="2324" max="2560" width="9.140625" style="25"/>
    <col min="2561" max="2561" width="17.7109375" style="25" bestFit="1" customWidth="1"/>
    <col min="2562" max="2562" width="19.140625" style="25" customWidth="1"/>
    <col min="2563" max="2563" width="11.85546875" style="25" customWidth="1"/>
    <col min="2564" max="2564" width="111" style="25" customWidth="1"/>
    <col min="2565" max="2575" width="14.28515625" style="25" customWidth="1"/>
    <col min="2576" max="2576" width="20.140625" style="25" bestFit="1" customWidth="1"/>
    <col min="2577" max="2577" width="11.7109375" style="25" customWidth="1"/>
    <col min="2578" max="2578" width="30.5703125" style="25" bestFit="1" customWidth="1"/>
    <col min="2579" max="2579" width="6.85546875" style="25" bestFit="1" customWidth="1"/>
    <col min="2580" max="2816" width="9.140625" style="25"/>
    <col min="2817" max="2817" width="17.7109375" style="25" bestFit="1" customWidth="1"/>
    <col min="2818" max="2818" width="19.140625" style="25" customWidth="1"/>
    <col min="2819" max="2819" width="11.85546875" style="25" customWidth="1"/>
    <col min="2820" max="2820" width="111" style="25" customWidth="1"/>
    <col min="2821" max="2831" width="14.28515625" style="25" customWidth="1"/>
    <col min="2832" max="2832" width="20.140625" style="25" bestFit="1" customWidth="1"/>
    <col min="2833" max="2833" width="11.7109375" style="25" customWidth="1"/>
    <col min="2834" max="2834" width="30.5703125" style="25" bestFit="1" customWidth="1"/>
    <col min="2835" max="2835" width="6.85546875" style="25" bestFit="1" customWidth="1"/>
    <col min="2836" max="3072" width="9.140625" style="25"/>
    <col min="3073" max="3073" width="17.7109375" style="25" bestFit="1" customWidth="1"/>
    <col min="3074" max="3074" width="19.140625" style="25" customWidth="1"/>
    <col min="3075" max="3075" width="11.85546875" style="25" customWidth="1"/>
    <col min="3076" max="3076" width="111" style="25" customWidth="1"/>
    <col min="3077" max="3087" width="14.28515625" style="25" customWidth="1"/>
    <col min="3088" max="3088" width="20.140625" style="25" bestFit="1" customWidth="1"/>
    <col min="3089" max="3089" width="11.7109375" style="25" customWidth="1"/>
    <col min="3090" max="3090" width="30.5703125" style="25" bestFit="1" customWidth="1"/>
    <col min="3091" max="3091" width="6.85546875" style="25" bestFit="1" customWidth="1"/>
    <col min="3092" max="3328" width="9.140625" style="25"/>
    <col min="3329" max="3329" width="17.7109375" style="25" bestFit="1" customWidth="1"/>
    <col min="3330" max="3330" width="19.140625" style="25" customWidth="1"/>
    <col min="3331" max="3331" width="11.85546875" style="25" customWidth="1"/>
    <col min="3332" max="3332" width="111" style="25" customWidth="1"/>
    <col min="3333" max="3343" width="14.28515625" style="25" customWidth="1"/>
    <col min="3344" max="3344" width="20.140625" style="25" bestFit="1" customWidth="1"/>
    <col min="3345" max="3345" width="11.7109375" style="25" customWidth="1"/>
    <col min="3346" max="3346" width="30.5703125" style="25" bestFit="1" customWidth="1"/>
    <col min="3347" max="3347" width="6.85546875" style="25" bestFit="1" customWidth="1"/>
    <col min="3348" max="3584" width="9.140625" style="25"/>
    <col min="3585" max="3585" width="17.7109375" style="25" bestFit="1" customWidth="1"/>
    <col min="3586" max="3586" width="19.140625" style="25" customWidth="1"/>
    <col min="3587" max="3587" width="11.85546875" style="25" customWidth="1"/>
    <col min="3588" max="3588" width="111" style="25" customWidth="1"/>
    <col min="3589" max="3599" width="14.28515625" style="25" customWidth="1"/>
    <col min="3600" max="3600" width="20.140625" style="25" bestFit="1" customWidth="1"/>
    <col min="3601" max="3601" width="11.7109375" style="25" customWidth="1"/>
    <col min="3602" max="3602" width="30.5703125" style="25" bestFit="1" customWidth="1"/>
    <col min="3603" max="3603" width="6.85546875" style="25" bestFit="1" customWidth="1"/>
    <col min="3604" max="3840" width="9.140625" style="25"/>
    <col min="3841" max="3841" width="17.7109375" style="25" bestFit="1" customWidth="1"/>
    <col min="3842" max="3842" width="19.140625" style="25" customWidth="1"/>
    <col min="3843" max="3843" width="11.85546875" style="25" customWidth="1"/>
    <col min="3844" max="3844" width="111" style="25" customWidth="1"/>
    <col min="3845" max="3855" width="14.28515625" style="25" customWidth="1"/>
    <col min="3856" max="3856" width="20.140625" style="25" bestFit="1" customWidth="1"/>
    <col min="3857" max="3857" width="11.7109375" style="25" customWidth="1"/>
    <col min="3858" max="3858" width="30.5703125" style="25" bestFit="1" customWidth="1"/>
    <col min="3859" max="3859" width="6.85546875" style="25" bestFit="1" customWidth="1"/>
    <col min="3860" max="4096" width="9.140625" style="25"/>
    <col min="4097" max="4097" width="17.7109375" style="25" bestFit="1" customWidth="1"/>
    <col min="4098" max="4098" width="19.140625" style="25" customWidth="1"/>
    <col min="4099" max="4099" width="11.85546875" style="25" customWidth="1"/>
    <col min="4100" max="4100" width="111" style="25" customWidth="1"/>
    <col min="4101" max="4111" width="14.28515625" style="25" customWidth="1"/>
    <col min="4112" max="4112" width="20.140625" style="25" bestFit="1" customWidth="1"/>
    <col min="4113" max="4113" width="11.7109375" style="25" customWidth="1"/>
    <col min="4114" max="4114" width="30.5703125" style="25" bestFit="1" customWidth="1"/>
    <col min="4115" max="4115" width="6.85546875" style="25" bestFit="1" customWidth="1"/>
    <col min="4116" max="4352" width="9.140625" style="25"/>
    <col min="4353" max="4353" width="17.7109375" style="25" bestFit="1" customWidth="1"/>
    <col min="4354" max="4354" width="19.140625" style="25" customWidth="1"/>
    <col min="4355" max="4355" width="11.85546875" style="25" customWidth="1"/>
    <col min="4356" max="4356" width="111" style="25" customWidth="1"/>
    <col min="4357" max="4367" width="14.28515625" style="25" customWidth="1"/>
    <col min="4368" max="4368" width="20.140625" style="25" bestFit="1" customWidth="1"/>
    <col min="4369" max="4369" width="11.7109375" style="25" customWidth="1"/>
    <col min="4370" max="4370" width="30.5703125" style="25" bestFit="1" customWidth="1"/>
    <col min="4371" max="4371" width="6.85546875" style="25" bestFit="1" customWidth="1"/>
    <col min="4372" max="4608" width="9.140625" style="25"/>
    <col min="4609" max="4609" width="17.7109375" style="25" bestFit="1" customWidth="1"/>
    <col min="4610" max="4610" width="19.140625" style="25" customWidth="1"/>
    <col min="4611" max="4611" width="11.85546875" style="25" customWidth="1"/>
    <col min="4612" max="4612" width="111" style="25" customWidth="1"/>
    <col min="4613" max="4623" width="14.28515625" style="25" customWidth="1"/>
    <col min="4624" max="4624" width="20.140625" style="25" bestFit="1" customWidth="1"/>
    <col min="4625" max="4625" width="11.7109375" style="25" customWidth="1"/>
    <col min="4626" max="4626" width="30.5703125" style="25" bestFit="1" customWidth="1"/>
    <col min="4627" max="4627" width="6.85546875" style="25" bestFit="1" customWidth="1"/>
    <col min="4628" max="4864" width="9.140625" style="25"/>
    <col min="4865" max="4865" width="17.7109375" style="25" bestFit="1" customWidth="1"/>
    <col min="4866" max="4866" width="19.140625" style="25" customWidth="1"/>
    <col min="4867" max="4867" width="11.85546875" style="25" customWidth="1"/>
    <col min="4868" max="4868" width="111" style="25" customWidth="1"/>
    <col min="4869" max="4879" width="14.28515625" style="25" customWidth="1"/>
    <col min="4880" max="4880" width="20.140625" style="25" bestFit="1" customWidth="1"/>
    <col min="4881" max="4881" width="11.7109375" style="25" customWidth="1"/>
    <col min="4882" max="4882" width="30.5703125" style="25" bestFit="1" customWidth="1"/>
    <col min="4883" max="4883" width="6.85546875" style="25" bestFit="1" customWidth="1"/>
    <col min="4884" max="5120" width="9.140625" style="25"/>
    <col min="5121" max="5121" width="17.7109375" style="25" bestFit="1" customWidth="1"/>
    <col min="5122" max="5122" width="19.140625" style="25" customWidth="1"/>
    <col min="5123" max="5123" width="11.85546875" style="25" customWidth="1"/>
    <col min="5124" max="5124" width="111" style="25" customWidth="1"/>
    <col min="5125" max="5135" width="14.28515625" style="25" customWidth="1"/>
    <col min="5136" max="5136" width="20.140625" style="25" bestFit="1" customWidth="1"/>
    <col min="5137" max="5137" width="11.7109375" style="25" customWidth="1"/>
    <col min="5138" max="5138" width="30.5703125" style="25" bestFit="1" customWidth="1"/>
    <col min="5139" max="5139" width="6.85546875" style="25" bestFit="1" customWidth="1"/>
    <col min="5140" max="5376" width="9.140625" style="25"/>
    <col min="5377" max="5377" width="17.7109375" style="25" bestFit="1" customWidth="1"/>
    <col min="5378" max="5378" width="19.140625" style="25" customWidth="1"/>
    <col min="5379" max="5379" width="11.85546875" style="25" customWidth="1"/>
    <col min="5380" max="5380" width="111" style="25" customWidth="1"/>
    <col min="5381" max="5391" width="14.28515625" style="25" customWidth="1"/>
    <col min="5392" max="5392" width="20.140625" style="25" bestFit="1" customWidth="1"/>
    <col min="5393" max="5393" width="11.7109375" style="25" customWidth="1"/>
    <col min="5394" max="5394" width="30.5703125" style="25" bestFit="1" customWidth="1"/>
    <col min="5395" max="5395" width="6.85546875" style="25" bestFit="1" customWidth="1"/>
    <col min="5396" max="5632" width="9.140625" style="25"/>
    <col min="5633" max="5633" width="17.7109375" style="25" bestFit="1" customWidth="1"/>
    <col min="5634" max="5634" width="19.140625" style="25" customWidth="1"/>
    <col min="5635" max="5635" width="11.85546875" style="25" customWidth="1"/>
    <col min="5636" max="5636" width="111" style="25" customWidth="1"/>
    <col min="5637" max="5647" width="14.28515625" style="25" customWidth="1"/>
    <col min="5648" max="5648" width="20.140625" style="25" bestFit="1" customWidth="1"/>
    <col min="5649" max="5649" width="11.7109375" style="25" customWidth="1"/>
    <col min="5650" max="5650" width="30.5703125" style="25" bestFit="1" customWidth="1"/>
    <col min="5651" max="5651" width="6.85546875" style="25" bestFit="1" customWidth="1"/>
    <col min="5652" max="5888" width="9.140625" style="25"/>
    <col min="5889" max="5889" width="17.7109375" style="25" bestFit="1" customWidth="1"/>
    <col min="5890" max="5890" width="19.140625" style="25" customWidth="1"/>
    <col min="5891" max="5891" width="11.85546875" style="25" customWidth="1"/>
    <col min="5892" max="5892" width="111" style="25" customWidth="1"/>
    <col min="5893" max="5903" width="14.28515625" style="25" customWidth="1"/>
    <col min="5904" max="5904" width="20.140625" style="25" bestFit="1" customWidth="1"/>
    <col min="5905" max="5905" width="11.7109375" style="25" customWidth="1"/>
    <col min="5906" max="5906" width="30.5703125" style="25" bestFit="1" customWidth="1"/>
    <col min="5907" max="5907" width="6.85546875" style="25" bestFit="1" customWidth="1"/>
    <col min="5908" max="6144" width="9.140625" style="25"/>
    <col min="6145" max="6145" width="17.7109375" style="25" bestFit="1" customWidth="1"/>
    <col min="6146" max="6146" width="19.140625" style="25" customWidth="1"/>
    <col min="6147" max="6147" width="11.85546875" style="25" customWidth="1"/>
    <col min="6148" max="6148" width="111" style="25" customWidth="1"/>
    <col min="6149" max="6159" width="14.28515625" style="25" customWidth="1"/>
    <col min="6160" max="6160" width="20.140625" style="25" bestFit="1" customWidth="1"/>
    <col min="6161" max="6161" width="11.7109375" style="25" customWidth="1"/>
    <col min="6162" max="6162" width="30.5703125" style="25" bestFit="1" customWidth="1"/>
    <col min="6163" max="6163" width="6.85546875" style="25" bestFit="1" customWidth="1"/>
    <col min="6164" max="6400" width="9.140625" style="25"/>
    <col min="6401" max="6401" width="17.7109375" style="25" bestFit="1" customWidth="1"/>
    <col min="6402" max="6402" width="19.140625" style="25" customWidth="1"/>
    <col min="6403" max="6403" width="11.85546875" style="25" customWidth="1"/>
    <col min="6404" max="6404" width="111" style="25" customWidth="1"/>
    <col min="6405" max="6415" width="14.28515625" style="25" customWidth="1"/>
    <col min="6416" max="6416" width="20.140625" style="25" bestFit="1" customWidth="1"/>
    <col min="6417" max="6417" width="11.7109375" style="25" customWidth="1"/>
    <col min="6418" max="6418" width="30.5703125" style="25" bestFit="1" customWidth="1"/>
    <col min="6419" max="6419" width="6.85546875" style="25" bestFit="1" customWidth="1"/>
    <col min="6420" max="6656" width="9.140625" style="25"/>
    <col min="6657" max="6657" width="17.7109375" style="25" bestFit="1" customWidth="1"/>
    <col min="6658" max="6658" width="19.140625" style="25" customWidth="1"/>
    <col min="6659" max="6659" width="11.85546875" style="25" customWidth="1"/>
    <col min="6660" max="6660" width="111" style="25" customWidth="1"/>
    <col min="6661" max="6671" width="14.28515625" style="25" customWidth="1"/>
    <col min="6672" max="6672" width="20.140625" style="25" bestFit="1" customWidth="1"/>
    <col min="6673" max="6673" width="11.7109375" style="25" customWidth="1"/>
    <col min="6674" max="6674" width="30.5703125" style="25" bestFit="1" customWidth="1"/>
    <col min="6675" max="6675" width="6.85546875" style="25" bestFit="1" customWidth="1"/>
    <col min="6676" max="6912" width="9.140625" style="25"/>
    <col min="6913" max="6913" width="17.7109375" style="25" bestFit="1" customWidth="1"/>
    <col min="6914" max="6914" width="19.140625" style="25" customWidth="1"/>
    <col min="6915" max="6915" width="11.85546875" style="25" customWidth="1"/>
    <col min="6916" max="6916" width="111" style="25" customWidth="1"/>
    <col min="6917" max="6927" width="14.28515625" style="25" customWidth="1"/>
    <col min="6928" max="6928" width="20.140625" style="25" bestFit="1" customWidth="1"/>
    <col min="6929" max="6929" width="11.7109375" style="25" customWidth="1"/>
    <col min="6930" max="6930" width="30.5703125" style="25" bestFit="1" customWidth="1"/>
    <col min="6931" max="6931" width="6.85546875" style="25" bestFit="1" customWidth="1"/>
    <col min="6932" max="7168" width="9.140625" style="25"/>
    <col min="7169" max="7169" width="17.7109375" style="25" bestFit="1" customWidth="1"/>
    <col min="7170" max="7170" width="19.140625" style="25" customWidth="1"/>
    <col min="7171" max="7171" width="11.85546875" style="25" customWidth="1"/>
    <col min="7172" max="7172" width="111" style="25" customWidth="1"/>
    <col min="7173" max="7183" width="14.28515625" style="25" customWidth="1"/>
    <col min="7184" max="7184" width="20.140625" style="25" bestFit="1" customWidth="1"/>
    <col min="7185" max="7185" width="11.7109375" style="25" customWidth="1"/>
    <col min="7186" max="7186" width="30.5703125" style="25" bestFit="1" customWidth="1"/>
    <col min="7187" max="7187" width="6.85546875" style="25" bestFit="1" customWidth="1"/>
    <col min="7188" max="7424" width="9.140625" style="25"/>
    <col min="7425" max="7425" width="17.7109375" style="25" bestFit="1" customWidth="1"/>
    <col min="7426" max="7426" width="19.140625" style="25" customWidth="1"/>
    <col min="7427" max="7427" width="11.85546875" style="25" customWidth="1"/>
    <col min="7428" max="7428" width="111" style="25" customWidth="1"/>
    <col min="7429" max="7439" width="14.28515625" style="25" customWidth="1"/>
    <col min="7440" max="7440" width="20.140625" style="25" bestFit="1" customWidth="1"/>
    <col min="7441" max="7441" width="11.7109375" style="25" customWidth="1"/>
    <col min="7442" max="7442" width="30.5703125" style="25" bestFit="1" customWidth="1"/>
    <col min="7443" max="7443" width="6.85546875" style="25" bestFit="1" customWidth="1"/>
    <col min="7444" max="7680" width="9.140625" style="25"/>
    <col min="7681" max="7681" width="17.7109375" style="25" bestFit="1" customWidth="1"/>
    <col min="7682" max="7682" width="19.140625" style="25" customWidth="1"/>
    <col min="7683" max="7683" width="11.85546875" style="25" customWidth="1"/>
    <col min="7684" max="7684" width="111" style="25" customWidth="1"/>
    <col min="7685" max="7695" width="14.28515625" style="25" customWidth="1"/>
    <col min="7696" max="7696" width="20.140625" style="25" bestFit="1" customWidth="1"/>
    <col min="7697" max="7697" width="11.7109375" style="25" customWidth="1"/>
    <col min="7698" max="7698" width="30.5703125" style="25" bestFit="1" customWidth="1"/>
    <col min="7699" max="7699" width="6.85546875" style="25" bestFit="1" customWidth="1"/>
    <col min="7700" max="7936" width="9.140625" style="25"/>
    <col min="7937" max="7937" width="17.7109375" style="25" bestFit="1" customWidth="1"/>
    <col min="7938" max="7938" width="19.140625" style="25" customWidth="1"/>
    <col min="7939" max="7939" width="11.85546875" style="25" customWidth="1"/>
    <col min="7940" max="7940" width="111" style="25" customWidth="1"/>
    <col min="7941" max="7951" width="14.28515625" style="25" customWidth="1"/>
    <col min="7952" max="7952" width="20.140625" style="25" bestFit="1" customWidth="1"/>
    <col min="7953" max="7953" width="11.7109375" style="25" customWidth="1"/>
    <col min="7954" max="7954" width="30.5703125" style="25" bestFit="1" customWidth="1"/>
    <col min="7955" max="7955" width="6.85546875" style="25" bestFit="1" customWidth="1"/>
    <col min="7956" max="8192" width="9.140625" style="25"/>
    <col min="8193" max="8193" width="17.7109375" style="25" bestFit="1" customWidth="1"/>
    <col min="8194" max="8194" width="19.140625" style="25" customWidth="1"/>
    <col min="8195" max="8195" width="11.85546875" style="25" customWidth="1"/>
    <col min="8196" max="8196" width="111" style="25" customWidth="1"/>
    <col min="8197" max="8207" width="14.28515625" style="25" customWidth="1"/>
    <col min="8208" max="8208" width="20.140625" style="25" bestFit="1" customWidth="1"/>
    <col min="8209" max="8209" width="11.7109375" style="25" customWidth="1"/>
    <col min="8210" max="8210" width="30.5703125" style="25" bestFit="1" customWidth="1"/>
    <col min="8211" max="8211" width="6.85546875" style="25" bestFit="1" customWidth="1"/>
    <col min="8212" max="8448" width="9.140625" style="25"/>
    <col min="8449" max="8449" width="17.7109375" style="25" bestFit="1" customWidth="1"/>
    <col min="8450" max="8450" width="19.140625" style="25" customWidth="1"/>
    <col min="8451" max="8451" width="11.85546875" style="25" customWidth="1"/>
    <col min="8452" max="8452" width="111" style="25" customWidth="1"/>
    <col min="8453" max="8463" width="14.28515625" style="25" customWidth="1"/>
    <col min="8464" max="8464" width="20.140625" style="25" bestFit="1" customWidth="1"/>
    <col min="8465" max="8465" width="11.7109375" style="25" customWidth="1"/>
    <col min="8466" max="8466" width="30.5703125" style="25" bestFit="1" customWidth="1"/>
    <col min="8467" max="8467" width="6.85546875" style="25" bestFit="1" customWidth="1"/>
    <col min="8468" max="8704" width="9.140625" style="25"/>
    <col min="8705" max="8705" width="17.7109375" style="25" bestFit="1" customWidth="1"/>
    <col min="8706" max="8706" width="19.140625" style="25" customWidth="1"/>
    <col min="8707" max="8707" width="11.85546875" style="25" customWidth="1"/>
    <col min="8708" max="8708" width="111" style="25" customWidth="1"/>
    <col min="8709" max="8719" width="14.28515625" style="25" customWidth="1"/>
    <col min="8720" max="8720" width="20.140625" style="25" bestFit="1" customWidth="1"/>
    <col min="8721" max="8721" width="11.7109375" style="25" customWidth="1"/>
    <col min="8722" max="8722" width="30.5703125" style="25" bestFit="1" customWidth="1"/>
    <col min="8723" max="8723" width="6.85546875" style="25" bestFit="1" customWidth="1"/>
    <col min="8724" max="8960" width="9.140625" style="25"/>
    <col min="8961" max="8961" width="17.7109375" style="25" bestFit="1" customWidth="1"/>
    <col min="8962" max="8962" width="19.140625" style="25" customWidth="1"/>
    <col min="8963" max="8963" width="11.85546875" style="25" customWidth="1"/>
    <col min="8964" max="8964" width="111" style="25" customWidth="1"/>
    <col min="8965" max="8975" width="14.28515625" style="25" customWidth="1"/>
    <col min="8976" max="8976" width="20.140625" style="25" bestFit="1" customWidth="1"/>
    <col min="8977" max="8977" width="11.7109375" style="25" customWidth="1"/>
    <col min="8978" max="8978" width="30.5703125" style="25" bestFit="1" customWidth="1"/>
    <col min="8979" max="8979" width="6.85546875" style="25" bestFit="1" customWidth="1"/>
    <col min="8980" max="9216" width="9.140625" style="25"/>
    <col min="9217" max="9217" width="17.7109375" style="25" bestFit="1" customWidth="1"/>
    <col min="9218" max="9218" width="19.140625" style="25" customWidth="1"/>
    <col min="9219" max="9219" width="11.85546875" style="25" customWidth="1"/>
    <col min="9220" max="9220" width="111" style="25" customWidth="1"/>
    <col min="9221" max="9231" width="14.28515625" style="25" customWidth="1"/>
    <col min="9232" max="9232" width="20.140625" style="25" bestFit="1" customWidth="1"/>
    <col min="9233" max="9233" width="11.7109375" style="25" customWidth="1"/>
    <col min="9234" max="9234" width="30.5703125" style="25" bestFit="1" customWidth="1"/>
    <col min="9235" max="9235" width="6.85546875" style="25" bestFit="1" customWidth="1"/>
    <col min="9236" max="9472" width="9.140625" style="25"/>
    <col min="9473" max="9473" width="17.7109375" style="25" bestFit="1" customWidth="1"/>
    <col min="9474" max="9474" width="19.140625" style="25" customWidth="1"/>
    <col min="9475" max="9475" width="11.85546875" style="25" customWidth="1"/>
    <col min="9476" max="9476" width="111" style="25" customWidth="1"/>
    <col min="9477" max="9487" width="14.28515625" style="25" customWidth="1"/>
    <col min="9488" max="9488" width="20.140625" style="25" bestFit="1" customWidth="1"/>
    <col min="9489" max="9489" width="11.7109375" style="25" customWidth="1"/>
    <col min="9490" max="9490" width="30.5703125" style="25" bestFit="1" customWidth="1"/>
    <col min="9491" max="9491" width="6.85546875" style="25" bestFit="1" customWidth="1"/>
    <col min="9492" max="9728" width="9.140625" style="25"/>
    <col min="9729" max="9729" width="17.7109375" style="25" bestFit="1" customWidth="1"/>
    <col min="9730" max="9730" width="19.140625" style="25" customWidth="1"/>
    <col min="9731" max="9731" width="11.85546875" style="25" customWidth="1"/>
    <col min="9732" max="9732" width="111" style="25" customWidth="1"/>
    <col min="9733" max="9743" width="14.28515625" style="25" customWidth="1"/>
    <col min="9744" max="9744" width="20.140625" style="25" bestFit="1" customWidth="1"/>
    <col min="9745" max="9745" width="11.7109375" style="25" customWidth="1"/>
    <col min="9746" max="9746" width="30.5703125" style="25" bestFit="1" customWidth="1"/>
    <col min="9747" max="9747" width="6.85546875" style="25" bestFit="1" customWidth="1"/>
    <col min="9748" max="9984" width="9.140625" style="25"/>
    <col min="9985" max="9985" width="17.7109375" style="25" bestFit="1" customWidth="1"/>
    <col min="9986" max="9986" width="19.140625" style="25" customWidth="1"/>
    <col min="9987" max="9987" width="11.85546875" style="25" customWidth="1"/>
    <col min="9988" max="9988" width="111" style="25" customWidth="1"/>
    <col min="9989" max="9999" width="14.28515625" style="25" customWidth="1"/>
    <col min="10000" max="10000" width="20.140625" style="25" bestFit="1" customWidth="1"/>
    <col min="10001" max="10001" width="11.7109375" style="25" customWidth="1"/>
    <col min="10002" max="10002" width="30.5703125" style="25" bestFit="1" customWidth="1"/>
    <col min="10003" max="10003" width="6.85546875" style="25" bestFit="1" customWidth="1"/>
    <col min="10004" max="10240" width="9.140625" style="25"/>
    <col min="10241" max="10241" width="17.7109375" style="25" bestFit="1" customWidth="1"/>
    <col min="10242" max="10242" width="19.140625" style="25" customWidth="1"/>
    <col min="10243" max="10243" width="11.85546875" style="25" customWidth="1"/>
    <col min="10244" max="10244" width="111" style="25" customWidth="1"/>
    <col min="10245" max="10255" width="14.28515625" style="25" customWidth="1"/>
    <col min="10256" max="10256" width="20.140625" style="25" bestFit="1" customWidth="1"/>
    <col min="10257" max="10257" width="11.7109375" style="25" customWidth="1"/>
    <col min="10258" max="10258" width="30.5703125" style="25" bestFit="1" customWidth="1"/>
    <col min="10259" max="10259" width="6.85546875" style="25" bestFit="1" customWidth="1"/>
    <col min="10260" max="10496" width="9.140625" style="25"/>
    <col min="10497" max="10497" width="17.7109375" style="25" bestFit="1" customWidth="1"/>
    <col min="10498" max="10498" width="19.140625" style="25" customWidth="1"/>
    <col min="10499" max="10499" width="11.85546875" style="25" customWidth="1"/>
    <col min="10500" max="10500" width="111" style="25" customWidth="1"/>
    <col min="10501" max="10511" width="14.28515625" style="25" customWidth="1"/>
    <col min="10512" max="10512" width="20.140625" style="25" bestFit="1" customWidth="1"/>
    <col min="10513" max="10513" width="11.7109375" style="25" customWidth="1"/>
    <col min="10514" max="10514" width="30.5703125" style="25" bestFit="1" customWidth="1"/>
    <col min="10515" max="10515" width="6.85546875" style="25" bestFit="1" customWidth="1"/>
    <col min="10516" max="10752" width="9.140625" style="25"/>
    <col min="10753" max="10753" width="17.7109375" style="25" bestFit="1" customWidth="1"/>
    <col min="10754" max="10754" width="19.140625" style="25" customWidth="1"/>
    <col min="10755" max="10755" width="11.85546875" style="25" customWidth="1"/>
    <col min="10756" max="10756" width="111" style="25" customWidth="1"/>
    <col min="10757" max="10767" width="14.28515625" style="25" customWidth="1"/>
    <col min="10768" max="10768" width="20.140625" style="25" bestFit="1" customWidth="1"/>
    <col min="10769" max="10769" width="11.7109375" style="25" customWidth="1"/>
    <col min="10770" max="10770" width="30.5703125" style="25" bestFit="1" customWidth="1"/>
    <col min="10771" max="10771" width="6.85546875" style="25" bestFit="1" customWidth="1"/>
    <col min="10772" max="11008" width="9.140625" style="25"/>
    <col min="11009" max="11009" width="17.7109375" style="25" bestFit="1" customWidth="1"/>
    <col min="11010" max="11010" width="19.140625" style="25" customWidth="1"/>
    <col min="11011" max="11011" width="11.85546875" style="25" customWidth="1"/>
    <col min="11012" max="11012" width="111" style="25" customWidth="1"/>
    <col min="11013" max="11023" width="14.28515625" style="25" customWidth="1"/>
    <col min="11024" max="11024" width="20.140625" style="25" bestFit="1" customWidth="1"/>
    <col min="11025" max="11025" width="11.7109375" style="25" customWidth="1"/>
    <col min="11026" max="11026" width="30.5703125" style="25" bestFit="1" customWidth="1"/>
    <col min="11027" max="11027" width="6.85546875" style="25" bestFit="1" customWidth="1"/>
    <col min="11028" max="11264" width="9.140625" style="25"/>
    <col min="11265" max="11265" width="17.7109375" style="25" bestFit="1" customWidth="1"/>
    <col min="11266" max="11266" width="19.140625" style="25" customWidth="1"/>
    <col min="11267" max="11267" width="11.85546875" style="25" customWidth="1"/>
    <col min="11268" max="11268" width="111" style="25" customWidth="1"/>
    <col min="11269" max="11279" width="14.28515625" style="25" customWidth="1"/>
    <col min="11280" max="11280" width="20.140625" style="25" bestFit="1" customWidth="1"/>
    <col min="11281" max="11281" width="11.7109375" style="25" customWidth="1"/>
    <col min="11282" max="11282" width="30.5703125" style="25" bestFit="1" customWidth="1"/>
    <col min="11283" max="11283" width="6.85546875" style="25" bestFit="1" customWidth="1"/>
    <col min="11284" max="11520" width="9.140625" style="25"/>
    <col min="11521" max="11521" width="17.7109375" style="25" bestFit="1" customWidth="1"/>
    <col min="11522" max="11522" width="19.140625" style="25" customWidth="1"/>
    <col min="11523" max="11523" width="11.85546875" style="25" customWidth="1"/>
    <col min="11524" max="11524" width="111" style="25" customWidth="1"/>
    <col min="11525" max="11535" width="14.28515625" style="25" customWidth="1"/>
    <col min="11536" max="11536" width="20.140625" style="25" bestFit="1" customWidth="1"/>
    <col min="11537" max="11537" width="11.7109375" style="25" customWidth="1"/>
    <col min="11538" max="11538" width="30.5703125" style="25" bestFit="1" customWidth="1"/>
    <col min="11539" max="11539" width="6.85546875" style="25" bestFit="1" customWidth="1"/>
    <col min="11540" max="11776" width="9.140625" style="25"/>
    <col min="11777" max="11777" width="17.7109375" style="25" bestFit="1" customWidth="1"/>
    <col min="11778" max="11778" width="19.140625" style="25" customWidth="1"/>
    <col min="11779" max="11779" width="11.85546875" style="25" customWidth="1"/>
    <col min="11780" max="11780" width="111" style="25" customWidth="1"/>
    <col min="11781" max="11791" width="14.28515625" style="25" customWidth="1"/>
    <col min="11792" max="11792" width="20.140625" style="25" bestFit="1" customWidth="1"/>
    <col min="11793" max="11793" width="11.7109375" style="25" customWidth="1"/>
    <col min="11794" max="11794" width="30.5703125" style="25" bestFit="1" customWidth="1"/>
    <col min="11795" max="11795" width="6.85546875" style="25" bestFit="1" customWidth="1"/>
    <col min="11796" max="12032" width="9.140625" style="25"/>
    <col min="12033" max="12033" width="17.7109375" style="25" bestFit="1" customWidth="1"/>
    <col min="12034" max="12034" width="19.140625" style="25" customWidth="1"/>
    <col min="12035" max="12035" width="11.85546875" style="25" customWidth="1"/>
    <col min="12036" max="12036" width="111" style="25" customWidth="1"/>
    <col min="12037" max="12047" width="14.28515625" style="25" customWidth="1"/>
    <col min="12048" max="12048" width="20.140625" style="25" bestFit="1" customWidth="1"/>
    <col min="12049" max="12049" width="11.7109375" style="25" customWidth="1"/>
    <col min="12050" max="12050" width="30.5703125" style="25" bestFit="1" customWidth="1"/>
    <col min="12051" max="12051" width="6.85546875" style="25" bestFit="1" customWidth="1"/>
    <col min="12052" max="12288" width="9.140625" style="25"/>
    <col min="12289" max="12289" width="17.7109375" style="25" bestFit="1" customWidth="1"/>
    <col min="12290" max="12290" width="19.140625" style="25" customWidth="1"/>
    <col min="12291" max="12291" width="11.85546875" style="25" customWidth="1"/>
    <col min="12292" max="12292" width="111" style="25" customWidth="1"/>
    <col min="12293" max="12303" width="14.28515625" style="25" customWidth="1"/>
    <col min="12304" max="12304" width="20.140625" style="25" bestFit="1" customWidth="1"/>
    <col min="12305" max="12305" width="11.7109375" style="25" customWidth="1"/>
    <col min="12306" max="12306" width="30.5703125" style="25" bestFit="1" customWidth="1"/>
    <col min="12307" max="12307" width="6.85546875" style="25" bestFit="1" customWidth="1"/>
    <col min="12308" max="12544" width="9.140625" style="25"/>
    <col min="12545" max="12545" width="17.7109375" style="25" bestFit="1" customWidth="1"/>
    <col min="12546" max="12546" width="19.140625" style="25" customWidth="1"/>
    <col min="12547" max="12547" width="11.85546875" style="25" customWidth="1"/>
    <col min="12548" max="12548" width="111" style="25" customWidth="1"/>
    <col min="12549" max="12559" width="14.28515625" style="25" customWidth="1"/>
    <col min="12560" max="12560" width="20.140625" style="25" bestFit="1" customWidth="1"/>
    <col min="12561" max="12561" width="11.7109375" style="25" customWidth="1"/>
    <col min="12562" max="12562" width="30.5703125" style="25" bestFit="1" customWidth="1"/>
    <col min="12563" max="12563" width="6.85546875" style="25" bestFit="1" customWidth="1"/>
    <col min="12564" max="12800" width="9.140625" style="25"/>
    <col min="12801" max="12801" width="17.7109375" style="25" bestFit="1" customWidth="1"/>
    <col min="12802" max="12802" width="19.140625" style="25" customWidth="1"/>
    <col min="12803" max="12803" width="11.85546875" style="25" customWidth="1"/>
    <col min="12804" max="12804" width="111" style="25" customWidth="1"/>
    <col min="12805" max="12815" width="14.28515625" style="25" customWidth="1"/>
    <col min="12816" max="12816" width="20.140625" style="25" bestFit="1" customWidth="1"/>
    <col min="12817" max="12817" width="11.7109375" style="25" customWidth="1"/>
    <col min="12818" max="12818" width="30.5703125" style="25" bestFit="1" customWidth="1"/>
    <col min="12819" max="12819" width="6.85546875" style="25" bestFit="1" customWidth="1"/>
    <col min="12820" max="13056" width="9.140625" style="25"/>
    <col min="13057" max="13057" width="17.7109375" style="25" bestFit="1" customWidth="1"/>
    <col min="13058" max="13058" width="19.140625" style="25" customWidth="1"/>
    <col min="13059" max="13059" width="11.85546875" style="25" customWidth="1"/>
    <col min="13060" max="13060" width="111" style="25" customWidth="1"/>
    <col min="13061" max="13071" width="14.28515625" style="25" customWidth="1"/>
    <col min="13072" max="13072" width="20.140625" style="25" bestFit="1" customWidth="1"/>
    <col min="13073" max="13073" width="11.7109375" style="25" customWidth="1"/>
    <col min="13074" max="13074" width="30.5703125" style="25" bestFit="1" customWidth="1"/>
    <col min="13075" max="13075" width="6.85546875" style="25" bestFit="1" customWidth="1"/>
    <col min="13076" max="13312" width="9.140625" style="25"/>
    <col min="13313" max="13313" width="17.7109375" style="25" bestFit="1" customWidth="1"/>
    <col min="13314" max="13314" width="19.140625" style="25" customWidth="1"/>
    <col min="13315" max="13315" width="11.85546875" style="25" customWidth="1"/>
    <col min="13316" max="13316" width="111" style="25" customWidth="1"/>
    <col min="13317" max="13327" width="14.28515625" style="25" customWidth="1"/>
    <col min="13328" max="13328" width="20.140625" style="25" bestFit="1" customWidth="1"/>
    <col min="13329" max="13329" width="11.7109375" style="25" customWidth="1"/>
    <col min="13330" max="13330" width="30.5703125" style="25" bestFit="1" customWidth="1"/>
    <col min="13331" max="13331" width="6.85546875" style="25" bestFit="1" customWidth="1"/>
    <col min="13332" max="13568" width="9.140625" style="25"/>
    <col min="13569" max="13569" width="17.7109375" style="25" bestFit="1" customWidth="1"/>
    <col min="13570" max="13570" width="19.140625" style="25" customWidth="1"/>
    <col min="13571" max="13571" width="11.85546875" style="25" customWidth="1"/>
    <col min="13572" max="13572" width="111" style="25" customWidth="1"/>
    <col min="13573" max="13583" width="14.28515625" style="25" customWidth="1"/>
    <col min="13584" max="13584" width="20.140625" style="25" bestFit="1" customWidth="1"/>
    <col min="13585" max="13585" width="11.7109375" style="25" customWidth="1"/>
    <col min="13586" max="13586" width="30.5703125" style="25" bestFit="1" customWidth="1"/>
    <col min="13587" max="13587" width="6.85546875" style="25" bestFit="1" customWidth="1"/>
    <col min="13588" max="13824" width="9.140625" style="25"/>
    <col min="13825" max="13825" width="17.7109375" style="25" bestFit="1" customWidth="1"/>
    <col min="13826" max="13826" width="19.140625" style="25" customWidth="1"/>
    <col min="13827" max="13827" width="11.85546875" style="25" customWidth="1"/>
    <col min="13828" max="13828" width="111" style="25" customWidth="1"/>
    <col min="13829" max="13839" width="14.28515625" style="25" customWidth="1"/>
    <col min="13840" max="13840" width="20.140625" style="25" bestFit="1" customWidth="1"/>
    <col min="13841" max="13841" width="11.7109375" style="25" customWidth="1"/>
    <col min="13842" max="13842" width="30.5703125" style="25" bestFit="1" customWidth="1"/>
    <col min="13843" max="13843" width="6.85546875" style="25" bestFit="1" customWidth="1"/>
    <col min="13844" max="14080" width="9.140625" style="25"/>
    <col min="14081" max="14081" width="17.7109375" style="25" bestFit="1" customWidth="1"/>
    <col min="14082" max="14082" width="19.140625" style="25" customWidth="1"/>
    <col min="14083" max="14083" width="11.85546875" style="25" customWidth="1"/>
    <col min="14084" max="14084" width="111" style="25" customWidth="1"/>
    <col min="14085" max="14095" width="14.28515625" style="25" customWidth="1"/>
    <col min="14096" max="14096" width="20.140625" style="25" bestFit="1" customWidth="1"/>
    <col min="14097" max="14097" width="11.7109375" style="25" customWidth="1"/>
    <col min="14098" max="14098" width="30.5703125" style="25" bestFit="1" customWidth="1"/>
    <col min="14099" max="14099" width="6.85546875" style="25" bestFit="1" customWidth="1"/>
    <col min="14100" max="14336" width="9.140625" style="25"/>
    <col min="14337" max="14337" width="17.7109375" style="25" bestFit="1" customWidth="1"/>
    <col min="14338" max="14338" width="19.140625" style="25" customWidth="1"/>
    <col min="14339" max="14339" width="11.85546875" style="25" customWidth="1"/>
    <col min="14340" max="14340" width="111" style="25" customWidth="1"/>
    <col min="14341" max="14351" width="14.28515625" style="25" customWidth="1"/>
    <col min="14352" max="14352" width="20.140625" style="25" bestFit="1" customWidth="1"/>
    <col min="14353" max="14353" width="11.7109375" style="25" customWidth="1"/>
    <col min="14354" max="14354" width="30.5703125" style="25" bestFit="1" customWidth="1"/>
    <col min="14355" max="14355" width="6.85546875" style="25" bestFit="1" customWidth="1"/>
    <col min="14356" max="14592" width="9.140625" style="25"/>
    <col min="14593" max="14593" width="17.7109375" style="25" bestFit="1" customWidth="1"/>
    <col min="14594" max="14594" width="19.140625" style="25" customWidth="1"/>
    <col min="14595" max="14595" width="11.85546875" style="25" customWidth="1"/>
    <col min="14596" max="14596" width="111" style="25" customWidth="1"/>
    <col min="14597" max="14607" width="14.28515625" style="25" customWidth="1"/>
    <col min="14608" max="14608" width="20.140625" style="25" bestFit="1" customWidth="1"/>
    <col min="14609" max="14609" width="11.7109375" style="25" customWidth="1"/>
    <col min="14610" max="14610" width="30.5703125" style="25" bestFit="1" customWidth="1"/>
    <col min="14611" max="14611" width="6.85546875" style="25" bestFit="1" customWidth="1"/>
    <col min="14612" max="14848" width="9.140625" style="25"/>
    <col min="14849" max="14849" width="17.7109375" style="25" bestFit="1" customWidth="1"/>
    <col min="14850" max="14850" width="19.140625" style="25" customWidth="1"/>
    <col min="14851" max="14851" width="11.85546875" style="25" customWidth="1"/>
    <col min="14852" max="14852" width="111" style="25" customWidth="1"/>
    <col min="14853" max="14863" width="14.28515625" style="25" customWidth="1"/>
    <col min="14864" max="14864" width="20.140625" style="25" bestFit="1" customWidth="1"/>
    <col min="14865" max="14865" width="11.7109375" style="25" customWidth="1"/>
    <col min="14866" max="14866" width="30.5703125" style="25" bestFit="1" customWidth="1"/>
    <col min="14867" max="14867" width="6.85546875" style="25" bestFit="1" customWidth="1"/>
    <col min="14868" max="15104" width="9.140625" style="25"/>
    <col min="15105" max="15105" width="17.7109375" style="25" bestFit="1" customWidth="1"/>
    <col min="15106" max="15106" width="19.140625" style="25" customWidth="1"/>
    <col min="15107" max="15107" width="11.85546875" style="25" customWidth="1"/>
    <col min="15108" max="15108" width="111" style="25" customWidth="1"/>
    <col min="15109" max="15119" width="14.28515625" style="25" customWidth="1"/>
    <col min="15120" max="15120" width="20.140625" style="25" bestFit="1" customWidth="1"/>
    <col min="15121" max="15121" width="11.7109375" style="25" customWidth="1"/>
    <col min="15122" max="15122" width="30.5703125" style="25" bestFit="1" customWidth="1"/>
    <col min="15123" max="15123" width="6.85546875" style="25" bestFit="1" customWidth="1"/>
    <col min="15124" max="15360" width="9.140625" style="25"/>
    <col min="15361" max="15361" width="17.7109375" style="25" bestFit="1" customWidth="1"/>
    <col min="15362" max="15362" width="19.140625" style="25" customWidth="1"/>
    <col min="15363" max="15363" width="11.85546875" style="25" customWidth="1"/>
    <col min="15364" max="15364" width="111" style="25" customWidth="1"/>
    <col min="15365" max="15375" width="14.28515625" style="25" customWidth="1"/>
    <col min="15376" max="15376" width="20.140625" style="25" bestFit="1" customWidth="1"/>
    <col min="15377" max="15377" width="11.7109375" style="25" customWidth="1"/>
    <col min="15378" max="15378" width="30.5703125" style="25" bestFit="1" customWidth="1"/>
    <col min="15379" max="15379" width="6.85546875" style="25" bestFit="1" customWidth="1"/>
    <col min="15380" max="15616" width="9.140625" style="25"/>
    <col min="15617" max="15617" width="17.7109375" style="25" bestFit="1" customWidth="1"/>
    <col min="15618" max="15618" width="19.140625" style="25" customWidth="1"/>
    <col min="15619" max="15619" width="11.85546875" style="25" customWidth="1"/>
    <col min="15620" max="15620" width="111" style="25" customWidth="1"/>
    <col min="15621" max="15631" width="14.28515625" style="25" customWidth="1"/>
    <col min="15632" max="15632" width="20.140625" style="25" bestFit="1" customWidth="1"/>
    <col min="15633" max="15633" width="11.7109375" style="25" customWidth="1"/>
    <col min="15634" max="15634" width="30.5703125" style="25" bestFit="1" customWidth="1"/>
    <col min="15635" max="15635" width="6.85546875" style="25" bestFit="1" customWidth="1"/>
    <col min="15636" max="15872" width="9.140625" style="25"/>
    <col min="15873" max="15873" width="17.7109375" style="25" bestFit="1" customWidth="1"/>
    <col min="15874" max="15874" width="19.140625" style="25" customWidth="1"/>
    <col min="15875" max="15875" width="11.85546875" style="25" customWidth="1"/>
    <col min="15876" max="15876" width="111" style="25" customWidth="1"/>
    <col min="15877" max="15887" width="14.28515625" style="25" customWidth="1"/>
    <col min="15888" max="15888" width="20.140625" style="25" bestFit="1" customWidth="1"/>
    <col min="15889" max="15889" width="11.7109375" style="25" customWidth="1"/>
    <col min="15890" max="15890" width="30.5703125" style="25" bestFit="1" customWidth="1"/>
    <col min="15891" max="15891" width="6.85546875" style="25" bestFit="1" customWidth="1"/>
    <col min="15892" max="16128" width="9.140625" style="25"/>
    <col min="16129" max="16129" width="17.7109375" style="25" bestFit="1" customWidth="1"/>
    <col min="16130" max="16130" width="19.140625" style="25" customWidth="1"/>
    <col min="16131" max="16131" width="11.85546875" style="25" customWidth="1"/>
    <col min="16132" max="16132" width="111" style="25" customWidth="1"/>
    <col min="16133" max="16143" width="14.28515625" style="25" customWidth="1"/>
    <col min="16144" max="16144" width="20.140625" style="25" bestFit="1" customWidth="1"/>
    <col min="16145" max="16145" width="11.7109375" style="25" customWidth="1"/>
    <col min="16146" max="16146" width="30.5703125" style="25" bestFit="1" customWidth="1"/>
    <col min="16147" max="16147" width="6.85546875" style="25" bestFit="1" customWidth="1"/>
    <col min="16148" max="16384" width="9.140625" style="25"/>
  </cols>
  <sheetData>
    <row r="1" spans="1:20" s="26" customFormat="1" ht="25.5" customHeight="1" x14ac:dyDescent="0.35">
      <c r="A1" s="40" t="s">
        <v>140</v>
      </c>
      <c r="B1" s="41"/>
      <c r="C1" s="41"/>
      <c r="D1" s="42" t="s">
        <v>141</v>
      </c>
      <c r="N1" s="115" t="s">
        <v>137</v>
      </c>
      <c r="O1" s="115"/>
      <c r="S1" s="27"/>
    </row>
    <row r="2" spans="1:20" s="26" customFormat="1" ht="18.75" x14ac:dyDescent="0.3">
      <c r="B2" s="25"/>
      <c r="C2" s="25"/>
      <c r="N2" s="115"/>
      <c r="O2" s="115"/>
      <c r="P2" s="78">
        <v>30</v>
      </c>
      <c r="S2" s="28"/>
    </row>
    <row r="3" spans="1:20" s="26" customFormat="1" x14ac:dyDescent="0.25">
      <c r="A3" s="29"/>
      <c r="B3" s="25"/>
      <c r="C3" s="25"/>
      <c r="D3"/>
      <c r="N3" s="115"/>
      <c r="O3" s="115"/>
      <c r="P3" s="30"/>
      <c r="S3" s="28"/>
    </row>
    <row r="4" spans="1:20" s="26" customFormat="1" x14ac:dyDescent="0.25">
      <c r="A4" s="31" t="s">
        <v>126</v>
      </c>
      <c r="B4" s="25"/>
      <c r="C4" s="25"/>
      <c r="N4" s="115"/>
      <c r="O4" s="115"/>
      <c r="P4" s="30"/>
      <c r="S4" s="28"/>
    </row>
    <row r="5" spans="1:20" s="26" customFormat="1" ht="15.75" x14ac:dyDescent="0.25">
      <c r="A5" s="32" t="s">
        <v>142</v>
      </c>
      <c r="B5" s="25"/>
      <c r="C5" s="25"/>
      <c r="N5" s="115"/>
      <c r="O5" s="115"/>
      <c r="P5" s="30"/>
      <c r="S5" s="28"/>
    </row>
    <row r="6" spans="1:20" s="26" customFormat="1" ht="15.75" x14ac:dyDescent="0.25">
      <c r="A6" s="32"/>
      <c r="B6" s="25"/>
      <c r="C6" s="25"/>
      <c r="N6" s="115"/>
      <c r="O6" s="115"/>
      <c r="S6" s="33"/>
    </row>
    <row r="7" spans="1:20" s="26" customFormat="1" x14ac:dyDescent="0.25">
      <c r="A7" s="25"/>
      <c r="B7" s="25"/>
      <c r="C7" s="25"/>
    </row>
    <row r="8" spans="1:20" s="35" customFormat="1" ht="31.5" x14ac:dyDescent="0.25">
      <c r="A8" s="39" t="s">
        <v>97</v>
      </c>
      <c r="B8" s="39" t="s">
        <v>134</v>
      </c>
      <c r="C8" s="39" t="s">
        <v>133</v>
      </c>
      <c r="D8" s="39" t="s">
        <v>101</v>
      </c>
      <c r="E8" s="39" t="s">
        <v>8</v>
      </c>
      <c r="F8" s="39" t="s">
        <v>9</v>
      </c>
      <c r="G8" s="39" t="s">
        <v>10</v>
      </c>
      <c r="H8" s="39" t="s">
        <v>11</v>
      </c>
      <c r="I8" s="39" t="s">
        <v>12</v>
      </c>
      <c r="J8" s="39" t="s">
        <v>13</v>
      </c>
      <c r="K8" s="39" t="s">
        <v>14</v>
      </c>
      <c r="L8" s="39" t="s">
        <v>15</v>
      </c>
      <c r="M8" s="39" t="s">
        <v>16</v>
      </c>
      <c r="N8" s="39" t="s">
        <v>17</v>
      </c>
      <c r="O8" s="39" t="s">
        <v>18</v>
      </c>
      <c r="P8" s="39" t="s">
        <v>135</v>
      </c>
      <c r="Q8" s="39" t="s">
        <v>136</v>
      </c>
      <c r="R8" s="34"/>
      <c r="S8" s="34"/>
      <c r="T8" s="34"/>
    </row>
    <row r="9" spans="1:20" s="26" customFormat="1" x14ac:dyDescent="0.25">
      <c r="A9" s="25" t="s">
        <v>30</v>
      </c>
      <c r="B9" s="25" t="s">
        <v>20</v>
      </c>
      <c r="C9" s="36" t="s">
        <v>21</v>
      </c>
      <c r="D9" s="25" t="s">
        <v>138</v>
      </c>
      <c r="E9" s="25">
        <v>5.8E-5</v>
      </c>
      <c r="F9" s="25">
        <v>-8.6E-3</v>
      </c>
      <c r="G9" s="25">
        <v>0.45</v>
      </c>
      <c r="H9" s="25">
        <v>0</v>
      </c>
      <c r="I9" s="25">
        <v>0</v>
      </c>
      <c r="J9" s="25">
        <v>0</v>
      </c>
      <c r="K9" s="25">
        <v>0</v>
      </c>
      <c r="L9" s="25">
        <v>0</v>
      </c>
      <c r="M9" s="25">
        <v>0</v>
      </c>
      <c r="N9" s="25">
        <v>10</v>
      </c>
      <c r="O9" s="25">
        <v>130</v>
      </c>
      <c r="P9" s="37">
        <f t="shared" ref="P9:P35" si="0">IF($P$2&lt;$N9,$N9,IF($P$2&gt;$O9,$O9,$P$2))</f>
        <v>30</v>
      </c>
      <c r="Q9" s="79">
        <f>(($E9 * $P9 ^2) + ($F9 * $P9) + $G9 + ($H9 * LOG($P9)) + ($I9 * EXP($J9 * $P9)) + ($K9 * ($P9 ^ $L9))) * (1-$M9)</f>
        <v>0.2442</v>
      </c>
      <c r="R9" s="34"/>
      <c r="S9" s="34"/>
      <c r="T9" s="34"/>
    </row>
    <row r="10" spans="1:20" s="26" customFormat="1" x14ac:dyDescent="0.25">
      <c r="A10" s="25" t="s">
        <v>30</v>
      </c>
      <c r="B10" s="25" t="s">
        <v>20</v>
      </c>
      <c r="C10" s="36" t="s">
        <v>22</v>
      </c>
      <c r="D10" s="25" t="s">
        <v>138</v>
      </c>
      <c r="E10" s="25">
        <v>5.8E-5</v>
      </c>
      <c r="F10" s="25">
        <v>-8.6E-3</v>
      </c>
      <c r="G10" s="25">
        <v>0.45</v>
      </c>
      <c r="H10" s="25">
        <v>0</v>
      </c>
      <c r="I10" s="25">
        <v>0</v>
      </c>
      <c r="J10" s="25">
        <v>0</v>
      </c>
      <c r="K10" s="25">
        <v>0</v>
      </c>
      <c r="L10" s="25">
        <v>0</v>
      </c>
      <c r="M10" s="25">
        <v>0</v>
      </c>
      <c r="N10" s="25">
        <v>10</v>
      </c>
      <c r="O10" s="25">
        <v>130</v>
      </c>
      <c r="P10" s="37">
        <f t="shared" si="0"/>
        <v>30</v>
      </c>
      <c r="Q10" s="79">
        <f>(($E10 * $P10 ^2) + ($F10 * $P10) + $G10 + ($H10 * LOG($P10)) + ($I10 * EXP($J10 * $P10)) + ($K10 * ($P10 ^ $L10))) * (1-$M10)</f>
        <v>0.2442</v>
      </c>
      <c r="R10" s="34"/>
      <c r="S10" s="34"/>
      <c r="T10" s="34"/>
    </row>
    <row r="11" spans="1:20" s="26" customFormat="1" x14ac:dyDescent="0.25">
      <c r="A11" s="25" t="s">
        <v>30</v>
      </c>
      <c r="B11" s="25" t="s">
        <v>20</v>
      </c>
      <c r="C11" s="36" t="s">
        <v>23</v>
      </c>
      <c r="D11" s="25" t="s">
        <v>138</v>
      </c>
      <c r="E11" s="25">
        <v>5.8E-5</v>
      </c>
      <c r="F11" s="25">
        <v>-8.6E-3</v>
      </c>
      <c r="G11" s="25">
        <v>0.45</v>
      </c>
      <c r="H11" s="25">
        <v>0</v>
      </c>
      <c r="I11" s="25">
        <v>0</v>
      </c>
      <c r="J11" s="25">
        <v>0</v>
      </c>
      <c r="K11" s="25">
        <v>0</v>
      </c>
      <c r="L11" s="25">
        <v>0</v>
      </c>
      <c r="M11" s="25">
        <v>0</v>
      </c>
      <c r="N11" s="25">
        <v>10</v>
      </c>
      <c r="O11" s="25">
        <v>130</v>
      </c>
      <c r="P11" s="37">
        <f t="shared" si="0"/>
        <v>30</v>
      </c>
      <c r="Q11" s="79">
        <f>(($E11 * $P11 ^2) + ($F11 * $P11) + $G11 + ($H11 * LOG($P11)) + ($I11 * EXP($J11 * $P11)) + ($K11 * ($P11 ^ $L11))) * (1-$M11)</f>
        <v>0.2442</v>
      </c>
      <c r="R11" s="34"/>
      <c r="S11" s="34"/>
      <c r="T11" s="34"/>
    </row>
    <row r="12" spans="1:20" s="26" customFormat="1" x14ac:dyDescent="0.25">
      <c r="A12" s="25" t="s">
        <v>30</v>
      </c>
      <c r="B12" s="25" t="s">
        <v>24</v>
      </c>
      <c r="C12" s="36" t="s">
        <v>21</v>
      </c>
      <c r="D12" s="25" t="s">
        <v>139</v>
      </c>
      <c r="E12" s="25">
        <v>0.113797282</v>
      </c>
      <c r="F12" s="25">
        <v>0</v>
      </c>
      <c r="G12" s="25">
        <v>-2.33E-3</v>
      </c>
      <c r="H12" s="25">
        <v>0</v>
      </c>
      <c r="I12" s="25">
        <v>2.26E-5</v>
      </c>
      <c r="J12" s="25">
        <v>0</v>
      </c>
      <c r="K12" s="25">
        <v>0</v>
      </c>
      <c r="L12" s="25">
        <v>0</v>
      </c>
      <c r="M12" s="25">
        <v>0</v>
      </c>
      <c r="N12" s="25">
        <v>10</v>
      </c>
      <c r="O12" s="25">
        <v>130</v>
      </c>
      <c r="P12" s="37">
        <f t="shared" si="0"/>
        <v>30</v>
      </c>
      <c r="Q12" s="79">
        <f t="shared" ref="Q12:Q35" si="1" xml:space="preserve"> (($E12 + $G12 * $P12 + $I12 * $P12^2 + $J12 / $P12) / (1 + $F12 * $P12 + $H12 * $P12 ^ 2)) * (1 - $M12)</f>
        <v>6.4237281999999993E-2</v>
      </c>
      <c r="R12" s="34"/>
      <c r="S12" s="34"/>
      <c r="T12" s="34"/>
    </row>
    <row r="13" spans="1:20" s="26" customFormat="1" x14ac:dyDescent="0.25">
      <c r="A13" s="25" t="s">
        <v>30</v>
      </c>
      <c r="B13" s="25" t="s">
        <v>24</v>
      </c>
      <c r="C13" s="36" t="s">
        <v>22</v>
      </c>
      <c r="D13" s="25" t="s">
        <v>139</v>
      </c>
      <c r="E13" s="25">
        <v>0.113797282</v>
      </c>
      <c r="F13" s="25">
        <v>0</v>
      </c>
      <c r="G13" s="25">
        <v>-2.33E-3</v>
      </c>
      <c r="H13" s="25">
        <v>0</v>
      </c>
      <c r="I13" s="25">
        <v>2.26E-5</v>
      </c>
      <c r="J13" s="25">
        <v>0</v>
      </c>
      <c r="K13" s="25">
        <v>0</v>
      </c>
      <c r="L13" s="25">
        <v>0</v>
      </c>
      <c r="M13" s="38">
        <v>0</v>
      </c>
      <c r="N13" s="25">
        <v>10</v>
      </c>
      <c r="O13" s="25">
        <v>130</v>
      </c>
      <c r="P13" s="37">
        <f t="shared" si="0"/>
        <v>30</v>
      </c>
      <c r="Q13" s="79">
        <f t="shared" si="1"/>
        <v>6.4237281999999993E-2</v>
      </c>
      <c r="R13" s="34"/>
      <c r="S13" s="34"/>
      <c r="T13" s="34"/>
    </row>
    <row r="14" spans="1:20" s="26" customFormat="1" x14ac:dyDescent="0.25">
      <c r="A14" s="25" t="s">
        <v>30</v>
      </c>
      <c r="B14" s="25" t="s">
        <v>24</v>
      </c>
      <c r="C14" s="36" t="s">
        <v>23</v>
      </c>
      <c r="D14" s="25" t="s">
        <v>139</v>
      </c>
      <c r="E14" s="25">
        <v>0.113797282</v>
      </c>
      <c r="F14" s="25">
        <v>0</v>
      </c>
      <c r="G14" s="25">
        <v>-2.33E-3</v>
      </c>
      <c r="H14" s="25">
        <v>0</v>
      </c>
      <c r="I14" s="25">
        <v>2.26E-5</v>
      </c>
      <c r="J14" s="25">
        <v>0</v>
      </c>
      <c r="K14" s="25">
        <v>0</v>
      </c>
      <c r="L14" s="25">
        <v>0</v>
      </c>
      <c r="M14" s="38">
        <v>0</v>
      </c>
      <c r="N14" s="25">
        <v>10</v>
      </c>
      <c r="O14" s="25">
        <v>130</v>
      </c>
      <c r="P14" s="37">
        <f t="shared" si="0"/>
        <v>30</v>
      </c>
      <c r="Q14" s="79">
        <f t="shared" si="1"/>
        <v>6.4237281999999993E-2</v>
      </c>
      <c r="R14" s="34"/>
      <c r="S14" s="34"/>
      <c r="T14" s="34"/>
    </row>
    <row r="15" spans="1:20" s="26" customFormat="1" x14ac:dyDescent="0.25">
      <c r="A15" s="25" t="s">
        <v>30</v>
      </c>
      <c r="B15" s="25" t="s">
        <v>25</v>
      </c>
      <c r="C15" s="36" t="s">
        <v>21</v>
      </c>
      <c r="D15" s="25" t="s">
        <v>139</v>
      </c>
      <c r="E15" s="25">
        <v>8.6599999999999996E-2</v>
      </c>
      <c r="F15" s="25">
        <v>0</v>
      </c>
      <c r="G15" s="25">
        <v>-1.42E-3</v>
      </c>
      <c r="H15" s="25">
        <v>0</v>
      </c>
      <c r="I15" s="25">
        <v>1.06E-5</v>
      </c>
      <c r="J15" s="25">
        <v>0</v>
      </c>
      <c r="K15" s="25">
        <v>0</v>
      </c>
      <c r="L15" s="25">
        <v>0</v>
      </c>
      <c r="M15" s="38">
        <v>0</v>
      </c>
      <c r="N15" s="25">
        <v>10</v>
      </c>
      <c r="O15" s="25">
        <v>130</v>
      </c>
      <c r="P15" s="37">
        <f t="shared" si="0"/>
        <v>30</v>
      </c>
      <c r="Q15" s="79">
        <f t="shared" si="1"/>
        <v>5.3539999999999997E-2</v>
      </c>
      <c r="R15" s="34"/>
      <c r="S15" s="34"/>
      <c r="T15" s="34"/>
    </row>
    <row r="16" spans="1:20" s="26" customFormat="1" x14ac:dyDescent="0.25">
      <c r="A16" s="25" t="s">
        <v>30</v>
      </c>
      <c r="B16" s="25" t="s">
        <v>25</v>
      </c>
      <c r="C16" s="36" t="s">
        <v>22</v>
      </c>
      <c r="D16" s="25" t="s">
        <v>139</v>
      </c>
      <c r="E16" s="25">
        <v>8.6599999999999996E-2</v>
      </c>
      <c r="F16" s="25">
        <v>0</v>
      </c>
      <c r="G16" s="25">
        <v>-1.42E-3</v>
      </c>
      <c r="H16" s="25">
        <v>0</v>
      </c>
      <c r="I16" s="25">
        <v>1.06E-5</v>
      </c>
      <c r="J16" s="25">
        <v>0</v>
      </c>
      <c r="K16" s="25">
        <v>0</v>
      </c>
      <c r="L16" s="25">
        <v>0</v>
      </c>
      <c r="M16" s="38">
        <v>0</v>
      </c>
      <c r="N16" s="25">
        <v>10</v>
      </c>
      <c r="O16" s="25">
        <v>130</v>
      </c>
      <c r="P16" s="37">
        <f t="shared" si="0"/>
        <v>30</v>
      </c>
      <c r="Q16" s="79">
        <f t="shared" si="1"/>
        <v>5.3539999999999997E-2</v>
      </c>
      <c r="R16" s="34"/>
      <c r="S16" s="34"/>
      <c r="T16" s="34"/>
    </row>
    <row r="17" spans="1:20" s="26" customFormat="1" x14ac:dyDescent="0.25">
      <c r="A17" s="25" t="s">
        <v>30</v>
      </c>
      <c r="B17" s="25" t="s">
        <v>25</v>
      </c>
      <c r="C17" s="36" t="s">
        <v>23</v>
      </c>
      <c r="D17" s="25" t="s">
        <v>139</v>
      </c>
      <c r="E17" s="25">
        <v>8.6599999999999996E-2</v>
      </c>
      <c r="F17" s="25">
        <v>0</v>
      </c>
      <c r="G17" s="25">
        <v>-1.42E-3</v>
      </c>
      <c r="H17" s="25">
        <v>0</v>
      </c>
      <c r="I17" s="25">
        <v>1.06E-5</v>
      </c>
      <c r="J17" s="25">
        <v>0</v>
      </c>
      <c r="K17" s="25">
        <v>0</v>
      </c>
      <c r="L17" s="25">
        <v>0</v>
      </c>
      <c r="M17" s="38">
        <v>0</v>
      </c>
      <c r="N17" s="25">
        <v>10</v>
      </c>
      <c r="O17" s="25">
        <v>130</v>
      </c>
      <c r="P17" s="37">
        <f t="shared" si="0"/>
        <v>30</v>
      </c>
      <c r="Q17" s="79">
        <f t="shared" si="1"/>
        <v>5.3539999999999997E-2</v>
      </c>
      <c r="R17" s="34"/>
      <c r="S17" s="34"/>
      <c r="T17" s="34"/>
    </row>
    <row r="18" spans="1:20" s="26" customFormat="1" x14ac:dyDescent="0.25">
      <c r="A18" s="25" t="s">
        <v>30</v>
      </c>
      <c r="B18" s="25" t="s">
        <v>26</v>
      </c>
      <c r="C18" s="36" t="s">
        <v>21</v>
      </c>
      <c r="D18" s="25" t="s">
        <v>139</v>
      </c>
      <c r="E18" s="25">
        <v>5.1499999999999997E-2</v>
      </c>
      <c r="F18" s="25">
        <v>0</v>
      </c>
      <c r="G18" s="25">
        <v>-8.8000000000000003E-4</v>
      </c>
      <c r="H18" s="25">
        <v>0</v>
      </c>
      <c r="I18" s="25">
        <v>8.1200000000000002E-6</v>
      </c>
      <c r="J18" s="25">
        <v>0</v>
      </c>
      <c r="K18" s="25">
        <v>0</v>
      </c>
      <c r="L18" s="25">
        <v>0</v>
      </c>
      <c r="M18" s="38">
        <v>0</v>
      </c>
      <c r="N18" s="25">
        <v>10</v>
      </c>
      <c r="O18" s="25">
        <v>130</v>
      </c>
      <c r="P18" s="37">
        <f t="shared" si="0"/>
        <v>30</v>
      </c>
      <c r="Q18" s="79">
        <f t="shared" si="1"/>
        <v>3.2407999999999999E-2</v>
      </c>
      <c r="R18" s="34"/>
      <c r="S18" s="34"/>
      <c r="T18" s="34"/>
    </row>
    <row r="19" spans="1:20" s="26" customFormat="1" x14ac:dyDescent="0.25">
      <c r="A19" s="25" t="s">
        <v>30</v>
      </c>
      <c r="B19" s="25" t="s">
        <v>26</v>
      </c>
      <c r="C19" s="36" t="s">
        <v>22</v>
      </c>
      <c r="D19" s="25" t="s">
        <v>139</v>
      </c>
      <c r="E19" s="25">
        <v>5.1499999999999997E-2</v>
      </c>
      <c r="F19" s="25">
        <v>0</v>
      </c>
      <c r="G19" s="25">
        <v>-8.8000000000000003E-4</v>
      </c>
      <c r="H19" s="25">
        <v>0</v>
      </c>
      <c r="I19" s="25">
        <v>8.1200000000000002E-6</v>
      </c>
      <c r="J19" s="25">
        <v>0</v>
      </c>
      <c r="K19" s="25">
        <v>0</v>
      </c>
      <c r="L19" s="25">
        <v>0</v>
      </c>
      <c r="M19" s="38">
        <v>0</v>
      </c>
      <c r="N19" s="25">
        <v>10</v>
      </c>
      <c r="O19" s="25">
        <v>130</v>
      </c>
      <c r="P19" s="37">
        <f t="shared" si="0"/>
        <v>30</v>
      </c>
      <c r="Q19" s="79">
        <f t="shared" si="1"/>
        <v>3.2407999999999999E-2</v>
      </c>
      <c r="R19" s="34"/>
      <c r="S19" s="34"/>
      <c r="T19" s="34"/>
    </row>
    <row r="20" spans="1:20" s="26" customFormat="1" x14ac:dyDescent="0.25">
      <c r="A20" s="25" t="s">
        <v>30</v>
      </c>
      <c r="B20" s="25" t="s">
        <v>26</v>
      </c>
      <c r="C20" s="36" t="s">
        <v>23</v>
      </c>
      <c r="D20" s="25" t="s">
        <v>139</v>
      </c>
      <c r="E20" s="25">
        <v>5.1499999999999997E-2</v>
      </c>
      <c r="F20" s="25">
        <v>0</v>
      </c>
      <c r="G20" s="25">
        <v>-8.8000000000000003E-4</v>
      </c>
      <c r="H20" s="25">
        <v>0</v>
      </c>
      <c r="I20" s="25">
        <v>8.1200000000000002E-6</v>
      </c>
      <c r="J20" s="25">
        <v>0</v>
      </c>
      <c r="K20" s="25">
        <v>0</v>
      </c>
      <c r="L20" s="25">
        <v>0</v>
      </c>
      <c r="M20" s="25">
        <v>0</v>
      </c>
      <c r="N20" s="25">
        <v>10</v>
      </c>
      <c r="O20" s="25">
        <v>130</v>
      </c>
      <c r="P20" s="37">
        <f t="shared" si="0"/>
        <v>30</v>
      </c>
      <c r="Q20" s="79">
        <f t="shared" si="1"/>
        <v>3.2407999999999999E-2</v>
      </c>
      <c r="R20" s="34"/>
      <c r="S20" s="34"/>
      <c r="T20" s="34"/>
    </row>
    <row r="21" spans="1:20" s="26" customFormat="1" x14ac:dyDescent="0.25">
      <c r="A21" s="25" t="s">
        <v>30</v>
      </c>
      <c r="B21" s="25" t="s">
        <v>31</v>
      </c>
      <c r="C21" s="36" t="s">
        <v>21</v>
      </c>
      <c r="D21" s="25" t="s">
        <v>139</v>
      </c>
      <c r="E21" s="25">
        <v>5.1499999999999997E-2</v>
      </c>
      <c r="F21" s="25">
        <v>0</v>
      </c>
      <c r="G21" s="25">
        <v>-8.8000000000000003E-4</v>
      </c>
      <c r="H21" s="25">
        <v>0</v>
      </c>
      <c r="I21" s="25">
        <v>8.1200000000000002E-6</v>
      </c>
      <c r="J21" s="25">
        <v>0</v>
      </c>
      <c r="K21" s="25">
        <v>0</v>
      </c>
      <c r="L21" s="25">
        <v>0</v>
      </c>
      <c r="M21" s="25">
        <v>0.9</v>
      </c>
      <c r="N21" s="25">
        <v>10</v>
      </c>
      <c r="O21" s="25">
        <v>130</v>
      </c>
      <c r="P21" s="37">
        <f t="shared" si="0"/>
        <v>30</v>
      </c>
      <c r="Q21" s="79">
        <f t="shared" si="1"/>
        <v>3.2407999999999994E-3</v>
      </c>
      <c r="R21" s="25"/>
      <c r="S21" s="25"/>
      <c r="T21" s="25"/>
    </row>
    <row r="22" spans="1:20" s="26" customFormat="1" x14ac:dyDescent="0.25">
      <c r="A22" s="25" t="s">
        <v>30</v>
      </c>
      <c r="B22" s="25" t="s">
        <v>31</v>
      </c>
      <c r="C22" s="36" t="s">
        <v>22</v>
      </c>
      <c r="D22" s="25" t="s">
        <v>139</v>
      </c>
      <c r="E22" s="25">
        <v>5.1499999999999997E-2</v>
      </c>
      <c r="F22" s="25">
        <v>0</v>
      </c>
      <c r="G22" s="25">
        <v>-8.8000000000000003E-4</v>
      </c>
      <c r="H22" s="25">
        <v>0</v>
      </c>
      <c r="I22" s="25">
        <v>8.1200000000000002E-6</v>
      </c>
      <c r="J22" s="25">
        <v>0</v>
      </c>
      <c r="K22" s="25">
        <v>0</v>
      </c>
      <c r="L22" s="25">
        <v>0</v>
      </c>
      <c r="M22" s="25">
        <v>0.9</v>
      </c>
      <c r="N22" s="25">
        <v>10</v>
      </c>
      <c r="O22" s="25">
        <v>130</v>
      </c>
      <c r="P22" s="37">
        <f t="shared" si="0"/>
        <v>30</v>
      </c>
      <c r="Q22" s="79">
        <f t="shared" si="1"/>
        <v>3.2407999999999994E-3</v>
      </c>
      <c r="R22" s="25"/>
      <c r="S22" s="25"/>
      <c r="T22" s="25"/>
    </row>
    <row r="23" spans="1:20" s="26" customFormat="1" x14ac:dyDescent="0.25">
      <c r="A23" s="25" t="s">
        <v>30</v>
      </c>
      <c r="B23" s="25" t="s">
        <v>31</v>
      </c>
      <c r="C23" s="36" t="s">
        <v>23</v>
      </c>
      <c r="D23" s="25" t="s">
        <v>139</v>
      </c>
      <c r="E23" s="25">
        <v>5.1499999999999997E-2</v>
      </c>
      <c r="F23" s="25">
        <v>0</v>
      </c>
      <c r="G23" s="25">
        <v>-8.8000000000000003E-4</v>
      </c>
      <c r="H23" s="25">
        <v>0</v>
      </c>
      <c r="I23" s="25">
        <v>8.1200000000000002E-6</v>
      </c>
      <c r="J23" s="25">
        <v>0</v>
      </c>
      <c r="K23" s="25">
        <v>0</v>
      </c>
      <c r="L23" s="25">
        <v>0</v>
      </c>
      <c r="M23" s="25">
        <v>0.9</v>
      </c>
      <c r="N23" s="25">
        <v>10</v>
      </c>
      <c r="O23" s="25">
        <v>130</v>
      </c>
      <c r="P23" s="37">
        <f t="shared" si="0"/>
        <v>30</v>
      </c>
      <c r="Q23" s="79">
        <f t="shared" si="1"/>
        <v>3.2407999999999994E-3</v>
      </c>
      <c r="R23" s="34"/>
      <c r="S23" s="34"/>
      <c r="T23" s="34"/>
    </row>
    <row r="24" spans="1:20" s="26" customFormat="1" x14ac:dyDescent="0.25">
      <c r="A24" s="25" t="s">
        <v>30</v>
      </c>
      <c r="B24" s="25" t="s">
        <v>27</v>
      </c>
      <c r="C24" s="36" t="s">
        <v>21</v>
      </c>
      <c r="D24" s="25" t="s">
        <v>139</v>
      </c>
      <c r="E24" s="25">
        <v>4.4999999999999998E-2</v>
      </c>
      <c r="F24" s="25">
        <v>0</v>
      </c>
      <c r="G24" s="25">
        <v>-5.3899999999999998E-4</v>
      </c>
      <c r="H24" s="25">
        <v>0</v>
      </c>
      <c r="I24" s="25">
        <v>3.4800000000000001E-6</v>
      </c>
      <c r="J24" s="25">
        <v>0</v>
      </c>
      <c r="K24" s="25">
        <v>0</v>
      </c>
      <c r="L24" s="25">
        <v>0</v>
      </c>
      <c r="M24" s="25">
        <v>0</v>
      </c>
      <c r="N24" s="25">
        <v>10</v>
      </c>
      <c r="O24" s="25">
        <v>130</v>
      </c>
      <c r="P24" s="37">
        <f t="shared" si="0"/>
        <v>30</v>
      </c>
      <c r="Q24" s="79">
        <f t="shared" si="1"/>
        <v>3.1961999999999997E-2</v>
      </c>
      <c r="R24" s="34"/>
      <c r="S24" s="34"/>
      <c r="T24" s="34"/>
    </row>
    <row r="25" spans="1:20" s="26" customFormat="1" x14ac:dyDescent="0.25">
      <c r="A25" s="25" t="s">
        <v>30</v>
      </c>
      <c r="B25" s="25" t="s">
        <v>27</v>
      </c>
      <c r="C25" s="36" t="s">
        <v>22</v>
      </c>
      <c r="D25" s="25" t="s">
        <v>139</v>
      </c>
      <c r="E25" s="25">
        <v>4.4999999999999998E-2</v>
      </c>
      <c r="F25" s="25">
        <v>0</v>
      </c>
      <c r="G25" s="25">
        <v>-5.3899999999999998E-4</v>
      </c>
      <c r="H25" s="25">
        <v>0</v>
      </c>
      <c r="I25" s="25">
        <v>3.4800000000000001E-6</v>
      </c>
      <c r="J25" s="25">
        <v>0</v>
      </c>
      <c r="K25" s="25">
        <v>0</v>
      </c>
      <c r="L25" s="25">
        <v>0</v>
      </c>
      <c r="M25" s="25">
        <v>0</v>
      </c>
      <c r="N25" s="25">
        <v>10</v>
      </c>
      <c r="O25" s="25">
        <v>130</v>
      </c>
      <c r="P25" s="37">
        <f t="shared" si="0"/>
        <v>30</v>
      </c>
      <c r="Q25" s="79">
        <f t="shared" si="1"/>
        <v>3.1961999999999997E-2</v>
      </c>
      <c r="R25" s="34"/>
      <c r="S25" s="34"/>
      <c r="T25" s="34"/>
    </row>
    <row r="26" spans="1:20" s="26" customFormat="1" x14ac:dyDescent="0.25">
      <c r="A26" s="25" t="s">
        <v>30</v>
      </c>
      <c r="B26" s="25" t="s">
        <v>27</v>
      </c>
      <c r="C26" s="36" t="s">
        <v>23</v>
      </c>
      <c r="D26" s="25" t="s">
        <v>139</v>
      </c>
      <c r="E26" s="25">
        <v>4.4999999999999998E-2</v>
      </c>
      <c r="F26" s="25">
        <v>0</v>
      </c>
      <c r="G26" s="25">
        <v>-5.3899999999999998E-4</v>
      </c>
      <c r="H26" s="25">
        <v>0</v>
      </c>
      <c r="I26" s="25">
        <v>3.4800000000000001E-6</v>
      </c>
      <c r="J26" s="25">
        <v>0</v>
      </c>
      <c r="K26" s="25">
        <v>0</v>
      </c>
      <c r="L26" s="25">
        <v>0</v>
      </c>
      <c r="M26" s="25">
        <v>0</v>
      </c>
      <c r="N26" s="25">
        <v>10</v>
      </c>
      <c r="O26" s="25">
        <v>130</v>
      </c>
      <c r="P26" s="37">
        <f t="shared" si="0"/>
        <v>30</v>
      </c>
      <c r="Q26" s="79">
        <f t="shared" si="1"/>
        <v>3.1961999999999997E-2</v>
      </c>
      <c r="R26" s="34"/>
      <c r="S26" s="34"/>
      <c r="T26" s="34"/>
    </row>
    <row r="27" spans="1:20" s="26" customFormat="1" x14ac:dyDescent="0.25">
      <c r="A27" s="25" t="s">
        <v>30</v>
      </c>
      <c r="B27" s="25" t="s">
        <v>32</v>
      </c>
      <c r="C27" s="36" t="s">
        <v>21</v>
      </c>
      <c r="D27" s="25" t="s">
        <v>139</v>
      </c>
      <c r="E27" s="25">
        <v>4.4999999999999998E-2</v>
      </c>
      <c r="F27" s="25">
        <v>0</v>
      </c>
      <c r="G27" s="25">
        <v>-5.3899999999999998E-4</v>
      </c>
      <c r="H27" s="25">
        <v>0</v>
      </c>
      <c r="I27" s="25">
        <v>3.4800000000000001E-6</v>
      </c>
      <c r="J27" s="25">
        <v>0</v>
      </c>
      <c r="K27" s="25">
        <v>0</v>
      </c>
      <c r="L27" s="25">
        <v>0</v>
      </c>
      <c r="M27" s="25">
        <v>0.9</v>
      </c>
      <c r="N27" s="25">
        <v>10</v>
      </c>
      <c r="O27" s="25">
        <v>130</v>
      </c>
      <c r="P27" s="37">
        <f t="shared" si="0"/>
        <v>30</v>
      </c>
      <c r="Q27" s="79">
        <f t="shared" si="1"/>
        <v>3.1961999999999989E-3</v>
      </c>
      <c r="R27" s="34"/>
      <c r="S27" s="34"/>
      <c r="T27" s="34"/>
    </row>
    <row r="28" spans="1:20" s="26" customFormat="1" x14ac:dyDescent="0.25">
      <c r="A28" s="25" t="s">
        <v>30</v>
      </c>
      <c r="B28" s="25" t="s">
        <v>32</v>
      </c>
      <c r="C28" s="36" t="s">
        <v>22</v>
      </c>
      <c r="D28" s="25" t="s">
        <v>139</v>
      </c>
      <c r="E28" s="25">
        <v>4.4999999999999998E-2</v>
      </c>
      <c r="F28" s="25">
        <v>0</v>
      </c>
      <c r="G28" s="25">
        <v>-5.3899999999999998E-4</v>
      </c>
      <c r="H28" s="25">
        <v>0</v>
      </c>
      <c r="I28" s="25">
        <v>3.4800000000000001E-6</v>
      </c>
      <c r="J28" s="25">
        <v>0</v>
      </c>
      <c r="K28" s="25">
        <v>0</v>
      </c>
      <c r="L28" s="25">
        <v>0</v>
      </c>
      <c r="M28" s="25">
        <v>0.9</v>
      </c>
      <c r="N28" s="25">
        <v>10</v>
      </c>
      <c r="O28" s="25">
        <v>130</v>
      </c>
      <c r="P28" s="37">
        <f t="shared" si="0"/>
        <v>30</v>
      </c>
      <c r="Q28" s="79">
        <f t="shared" si="1"/>
        <v>3.1961999999999989E-3</v>
      </c>
      <c r="R28" s="34"/>
      <c r="S28" s="34"/>
      <c r="T28" s="34"/>
    </row>
    <row r="29" spans="1:20" s="26" customFormat="1" x14ac:dyDescent="0.25">
      <c r="A29" s="25" t="s">
        <v>30</v>
      </c>
      <c r="B29" s="25" t="s">
        <v>32</v>
      </c>
      <c r="C29" s="36" t="s">
        <v>23</v>
      </c>
      <c r="D29" s="25" t="s">
        <v>139</v>
      </c>
      <c r="E29" s="25">
        <v>4.4999999999999998E-2</v>
      </c>
      <c r="F29" s="25">
        <v>0</v>
      </c>
      <c r="G29" s="25">
        <v>-5.3899999999999998E-4</v>
      </c>
      <c r="H29" s="25">
        <v>0</v>
      </c>
      <c r="I29" s="25">
        <v>3.4800000000000001E-6</v>
      </c>
      <c r="J29" s="25">
        <v>0</v>
      </c>
      <c r="K29" s="25">
        <v>0</v>
      </c>
      <c r="L29" s="25">
        <v>0</v>
      </c>
      <c r="M29" s="25">
        <v>0.9</v>
      </c>
      <c r="N29" s="25">
        <v>10</v>
      </c>
      <c r="O29" s="25">
        <v>130</v>
      </c>
      <c r="P29" s="37">
        <f t="shared" si="0"/>
        <v>30</v>
      </c>
      <c r="Q29" s="79">
        <f t="shared" si="1"/>
        <v>3.1961999999999989E-3</v>
      </c>
      <c r="R29" s="34"/>
      <c r="S29" s="34"/>
      <c r="T29" s="34"/>
    </row>
    <row r="30" spans="1:20" s="26" customFormat="1" x14ac:dyDescent="0.25">
      <c r="A30" s="25" t="s">
        <v>30</v>
      </c>
      <c r="B30" s="25" t="s">
        <v>28</v>
      </c>
      <c r="C30" s="36" t="s">
        <v>21</v>
      </c>
      <c r="D30" s="25" t="s">
        <v>139</v>
      </c>
      <c r="E30" s="25">
        <v>4.4999999999999998E-2</v>
      </c>
      <c r="F30" s="25">
        <v>0</v>
      </c>
      <c r="G30" s="25">
        <v>-5.3899999999999998E-4</v>
      </c>
      <c r="H30" s="25">
        <v>0</v>
      </c>
      <c r="I30" s="25">
        <v>3.4800000000000001E-6</v>
      </c>
      <c r="J30" s="25">
        <v>0</v>
      </c>
      <c r="K30" s="25">
        <v>0</v>
      </c>
      <c r="L30" s="25">
        <v>0</v>
      </c>
      <c r="M30" s="25">
        <v>0.95</v>
      </c>
      <c r="N30" s="25">
        <v>10</v>
      </c>
      <c r="O30" s="25">
        <v>130</v>
      </c>
      <c r="P30" s="37">
        <f t="shared" si="0"/>
        <v>30</v>
      </c>
      <c r="Q30" s="79">
        <f t="shared" si="1"/>
        <v>1.5981000000000014E-3</v>
      </c>
      <c r="R30" s="34"/>
      <c r="S30" s="34"/>
      <c r="T30" s="34"/>
    </row>
    <row r="31" spans="1:20" s="26" customFormat="1" x14ac:dyDescent="0.25">
      <c r="A31" s="25" t="s">
        <v>30</v>
      </c>
      <c r="B31" s="25" t="s">
        <v>28</v>
      </c>
      <c r="C31" s="36" t="s">
        <v>22</v>
      </c>
      <c r="D31" s="25" t="s">
        <v>139</v>
      </c>
      <c r="E31" s="25">
        <v>4.4999999999999998E-2</v>
      </c>
      <c r="F31" s="25">
        <v>0</v>
      </c>
      <c r="G31" s="25">
        <v>-5.3899999999999998E-4</v>
      </c>
      <c r="H31" s="25">
        <v>0</v>
      </c>
      <c r="I31" s="25">
        <v>3.4800000000000001E-6</v>
      </c>
      <c r="J31" s="25">
        <v>0</v>
      </c>
      <c r="K31" s="25">
        <v>0</v>
      </c>
      <c r="L31" s="25">
        <v>0</v>
      </c>
      <c r="M31" s="25">
        <v>0.95</v>
      </c>
      <c r="N31" s="25">
        <v>10</v>
      </c>
      <c r="O31" s="25">
        <v>130</v>
      </c>
      <c r="P31" s="37">
        <f t="shared" si="0"/>
        <v>30</v>
      </c>
      <c r="Q31" s="79">
        <f t="shared" si="1"/>
        <v>1.5981000000000014E-3</v>
      </c>
      <c r="R31" s="34"/>
      <c r="S31" s="34"/>
      <c r="T31" s="34"/>
    </row>
    <row r="32" spans="1:20" s="26" customFormat="1" x14ac:dyDescent="0.25">
      <c r="A32" s="25" t="s">
        <v>30</v>
      </c>
      <c r="B32" s="25" t="s">
        <v>28</v>
      </c>
      <c r="C32" s="36" t="s">
        <v>23</v>
      </c>
      <c r="D32" s="25" t="s">
        <v>139</v>
      </c>
      <c r="E32" s="25">
        <v>4.4999999999999998E-2</v>
      </c>
      <c r="F32" s="25">
        <v>0</v>
      </c>
      <c r="G32" s="25">
        <v>-5.3899999999999998E-4</v>
      </c>
      <c r="H32" s="25">
        <v>0</v>
      </c>
      <c r="I32" s="25">
        <v>3.4800000000000001E-6</v>
      </c>
      <c r="J32" s="25">
        <v>0</v>
      </c>
      <c r="K32" s="25">
        <v>0</v>
      </c>
      <c r="L32" s="25">
        <v>0</v>
      </c>
      <c r="M32" s="25">
        <v>0.95</v>
      </c>
      <c r="N32" s="25">
        <v>10</v>
      </c>
      <c r="O32" s="25">
        <v>130</v>
      </c>
      <c r="P32" s="37">
        <f t="shared" si="0"/>
        <v>30</v>
      </c>
      <c r="Q32" s="79">
        <f t="shared" si="1"/>
        <v>1.5981000000000014E-3</v>
      </c>
      <c r="R32" s="34"/>
      <c r="S32" s="34"/>
      <c r="T32" s="34"/>
    </row>
    <row r="33" spans="1:20" s="26" customFormat="1" x14ac:dyDescent="0.25">
      <c r="A33" s="25" t="s">
        <v>30</v>
      </c>
      <c r="B33" s="25" t="s">
        <v>29</v>
      </c>
      <c r="C33" s="36" t="s">
        <v>21</v>
      </c>
      <c r="D33" s="25" t="s">
        <v>139</v>
      </c>
      <c r="E33" s="25">
        <v>4.4999999999999998E-2</v>
      </c>
      <c r="F33" s="25">
        <v>0</v>
      </c>
      <c r="G33" s="25">
        <v>-5.3899999999999998E-4</v>
      </c>
      <c r="H33" s="25">
        <v>0</v>
      </c>
      <c r="I33" s="25">
        <v>3.4800000000000001E-6</v>
      </c>
      <c r="J33" s="25">
        <v>0</v>
      </c>
      <c r="K33" s="25">
        <v>0</v>
      </c>
      <c r="L33" s="25">
        <v>0</v>
      </c>
      <c r="M33" s="25">
        <v>0.95</v>
      </c>
      <c r="N33" s="25">
        <v>10</v>
      </c>
      <c r="O33" s="25">
        <v>130</v>
      </c>
      <c r="P33" s="37">
        <f t="shared" si="0"/>
        <v>30</v>
      </c>
      <c r="Q33" s="79">
        <f t="shared" si="1"/>
        <v>1.5981000000000014E-3</v>
      </c>
      <c r="R33" s="34"/>
      <c r="S33" s="34"/>
      <c r="T33" s="34"/>
    </row>
    <row r="34" spans="1:20" s="26" customFormat="1" x14ac:dyDescent="0.25">
      <c r="A34" s="25" t="s">
        <v>30</v>
      </c>
      <c r="B34" s="25" t="s">
        <v>29</v>
      </c>
      <c r="C34" s="36" t="s">
        <v>22</v>
      </c>
      <c r="D34" s="25" t="s">
        <v>139</v>
      </c>
      <c r="E34" s="25">
        <v>4.4999999999999998E-2</v>
      </c>
      <c r="F34" s="25">
        <v>0</v>
      </c>
      <c r="G34" s="25">
        <v>-5.3899999999999998E-4</v>
      </c>
      <c r="H34" s="25">
        <v>0</v>
      </c>
      <c r="I34" s="25">
        <v>3.4800000000000001E-6</v>
      </c>
      <c r="J34" s="25">
        <v>0</v>
      </c>
      <c r="K34" s="25">
        <v>0</v>
      </c>
      <c r="L34" s="25">
        <v>0</v>
      </c>
      <c r="M34" s="25">
        <v>0.95</v>
      </c>
      <c r="N34" s="25">
        <v>10</v>
      </c>
      <c r="O34" s="25">
        <v>130</v>
      </c>
      <c r="P34" s="37">
        <f t="shared" si="0"/>
        <v>30</v>
      </c>
      <c r="Q34" s="79">
        <f t="shared" si="1"/>
        <v>1.5981000000000014E-3</v>
      </c>
      <c r="R34" s="25"/>
      <c r="S34" s="25"/>
      <c r="T34" s="25"/>
    </row>
    <row r="35" spans="1:20" s="26" customFormat="1" x14ac:dyDescent="0.25">
      <c r="A35" s="25" t="s">
        <v>30</v>
      </c>
      <c r="B35" s="25" t="s">
        <v>29</v>
      </c>
      <c r="C35" s="36" t="s">
        <v>23</v>
      </c>
      <c r="D35" s="25" t="s">
        <v>139</v>
      </c>
      <c r="E35" s="25">
        <v>4.4999999999999998E-2</v>
      </c>
      <c r="F35" s="25">
        <v>0</v>
      </c>
      <c r="G35" s="25">
        <v>-5.3899999999999998E-4</v>
      </c>
      <c r="H35" s="25">
        <v>0</v>
      </c>
      <c r="I35" s="25">
        <v>3.4800000000000001E-6</v>
      </c>
      <c r="J35" s="25">
        <v>0</v>
      </c>
      <c r="K35" s="25">
        <v>0</v>
      </c>
      <c r="L35" s="25">
        <v>0</v>
      </c>
      <c r="M35" s="25">
        <v>0.95</v>
      </c>
      <c r="N35" s="25">
        <v>10</v>
      </c>
      <c r="O35" s="25">
        <v>130</v>
      </c>
      <c r="P35" s="37">
        <f t="shared" si="0"/>
        <v>30</v>
      </c>
      <c r="Q35" s="79">
        <f t="shared" si="1"/>
        <v>1.5981000000000014E-3</v>
      </c>
      <c r="R35" s="25"/>
      <c r="S35" s="25"/>
      <c r="T35" s="25"/>
    </row>
  </sheetData>
  <autoFilter ref="A8:Q35"/>
  <mergeCells count="1">
    <mergeCell ref="N1: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zoomScale="70" zoomScaleNormal="70" workbookViewId="0">
      <selection activeCell="F39" sqref="F39"/>
    </sheetView>
  </sheetViews>
  <sheetFormatPr defaultRowHeight="15" x14ac:dyDescent="0.25"/>
  <cols>
    <col min="1" max="1" width="19.7109375" style="38" customWidth="1"/>
    <col min="2" max="2" width="14.42578125" style="38" customWidth="1"/>
    <col min="3" max="3" width="11.42578125" style="38" customWidth="1"/>
    <col min="4" max="4" width="12.140625" style="38" customWidth="1"/>
    <col min="5" max="6" width="12.5703125" style="38" customWidth="1"/>
    <col min="7" max="7" width="9.140625" style="38"/>
    <col min="8" max="8" width="10.28515625" style="38" bestFit="1" customWidth="1"/>
    <col min="9" max="214" width="9.140625" style="38"/>
    <col min="215" max="215" width="13" style="38" customWidth="1"/>
    <col min="216" max="216" width="10.85546875" style="38" customWidth="1"/>
    <col min="217" max="217" width="9.140625" style="38"/>
    <col min="218" max="218" width="11.7109375" style="38" customWidth="1"/>
    <col min="219" max="229" width="9.140625" style="38"/>
    <col min="230" max="231" width="10.28515625" style="38" bestFit="1" customWidth="1"/>
    <col min="232" max="233" width="9.140625" style="38"/>
    <col min="234" max="234" width="10.28515625" style="38" bestFit="1" customWidth="1"/>
    <col min="235" max="236" width="9.7109375" style="38" customWidth="1"/>
    <col min="237" max="237" width="8.7109375" style="38" customWidth="1"/>
    <col min="238" max="239" width="9.7109375" style="38" customWidth="1"/>
    <col min="240" max="240" width="11.7109375" style="38" customWidth="1"/>
    <col min="241" max="241" width="9.140625" style="38" customWidth="1"/>
    <col min="242" max="242" width="8.7109375" style="38" customWidth="1"/>
    <col min="243" max="243" width="10.140625" style="38" customWidth="1"/>
    <col min="244" max="246" width="9.140625" style="38" customWidth="1"/>
    <col min="247" max="247" width="8.7109375" style="38" customWidth="1"/>
    <col min="248" max="248" width="10.140625" style="38" customWidth="1"/>
    <col min="249" max="250" width="9.140625" style="38" customWidth="1"/>
    <col min="251" max="251" width="10.140625" style="38" customWidth="1"/>
    <col min="252" max="252" width="11.140625" style="38" customWidth="1"/>
    <col min="253" max="253" width="9.140625" style="38" customWidth="1"/>
    <col min="254" max="470" width="9.140625" style="38"/>
    <col min="471" max="471" width="13" style="38" customWidth="1"/>
    <col min="472" max="472" width="10.85546875" style="38" customWidth="1"/>
    <col min="473" max="473" width="9.140625" style="38"/>
    <col min="474" max="474" width="11.7109375" style="38" customWidth="1"/>
    <col min="475" max="485" width="9.140625" style="38"/>
    <col min="486" max="487" width="10.28515625" style="38" bestFit="1" customWidth="1"/>
    <col min="488" max="489" width="9.140625" style="38"/>
    <col min="490" max="490" width="10.28515625" style="38" bestFit="1" customWidth="1"/>
    <col min="491" max="492" width="9.7109375" style="38" customWidth="1"/>
    <col min="493" max="493" width="8.7109375" style="38" customWidth="1"/>
    <col min="494" max="495" width="9.7109375" style="38" customWidth="1"/>
    <col min="496" max="496" width="11.7109375" style="38" customWidth="1"/>
    <col min="497" max="497" width="9.140625" style="38" customWidth="1"/>
    <col min="498" max="498" width="8.7109375" style="38" customWidth="1"/>
    <col min="499" max="499" width="10.140625" style="38" customWidth="1"/>
    <col min="500" max="502" width="9.140625" style="38" customWidth="1"/>
    <col min="503" max="503" width="8.7109375" style="38" customWidth="1"/>
    <col min="504" max="504" width="10.140625" style="38" customWidth="1"/>
    <col min="505" max="506" width="9.140625" style="38" customWidth="1"/>
    <col min="507" max="507" width="10.140625" style="38" customWidth="1"/>
    <col min="508" max="508" width="11.140625" style="38" customWidth="1"/>
    <col min="509" max="509" width="9.140625" style="38" customWidth="1"/>
    <col min="510" max="726" width="9.140625" style="38"/>
    <col min="727" max="727" width="13" style="38" customWidth="1"/>
    <col min="728" max="728" width="10.85546875" style="38" customWidth="1"/>
    <col min="729" max="729" width="9.140625" style="38"/>
    <col min="730" max="730" width="11.7109375" style="38" customWidth="1"/>
    <col min="731" max="741" width="9.140625" style="38"/>
    <col min="742" max="743" width="10.28515625" style="38" bestFit="1" customWidth="1"/>
    <col min="744" max="745" width="9.140625" style="38"/>
    <col min="746" max="746" width="10.28515625" style="38" bestFit="1" customWidth="1"/>
    <col min="747" max="748" width="9.7109375" style="38" customWidth="1"/>
    <col min="749" max="749" width="8.7109375" style="38" customWidth="1"/>
    <col min="750" max="751" width="9.7109375" style="38" customWidth="1"/>
    <col min="752" max="752" width="11.7109375" style="38" customWidth="1"/>
    <col min="753" max="753" width="9.140625" style="38" customWidth="1"/>
    <col min="754" max="754" width="8.7109375" style="38" customWidth="1"/>
    <col min="755" max="755" width="10.140625" style="38" customWidth="1"/>
    <col min="756" max="758" width="9.140625" style="38" customWidth="1"/>
    <col min="759" max="759" width="8.7109375" style="38" customWidth="1"/>
    <col min="760" max="760" width="10.140625" style="38" customWidth="1"/>
    <col min="761" max="762" width="9.140625" style="38" customWidth="1"/>
    <col min="763" max="763" width="10.140625" style="38" customWidth="1"/>
    <col min="764" max="764" width="11.140625" style="38" customWidth="1"/>
    <col min="765" max="765" width="9.140625" style="38" customWidth="1"/>
    <col min="766" max="982" width="9.140625" style="38"/>
    <col min="983" max="983" width="13" style="38" customWidth="1"/>
    <col min="984" max="984" width="10.85546875" style="38" customWidth="1"/>
    <col min="985" max="985" width="9.140625" style="38"/>
    <col min="986" max="986" width="11.7109375" style="38" customWidth="1"/>
    <col min="987" max="997" width="9.140625" style="38"/>
    <col min="998" max="999" width="10.28515625" style="38" bestFit="1" customWidth="1"/>
    <col min="1000" max="1001" width="9.140625" style="38"/>
    <col min="1002" max="1002" width="10.28515625" style="38" bestFit="1" customWidth="1"/>
    <col min="1003" max="1004" width="9.7109375" style="38" customWidth="1"/>
    <col min="1005" max="1005" width="8.7109375" style="38" customWidth="1"/>
    <col min="1006" max="1007" width="9.7109375" style="38" customWidth="1"/>
    <col min="1008" max="1008" width="11.7109375" style="38" customWidth="1"/>
    <col min="1009" max="1009" width="9.140625" style="38" customWidth="1"/>
    <col min="1010" max="1010" width="8.7109375" style="38" customWidth="1"/>
    <col min="1011" max="1011" width="10.140625" style="38" customWidth="1"/>
    <col min="1012" max="1014" width="9.140625" style="38" customWidth="1"/>
    <col min="1015" max="1015" width="8.7109375" style="38" customWidth="1"/>
    <col min="1016" max="1016" width="10.140625" style="38" customWidth="1"/>
    <col min="1017" max="1018" width="9.140625" style="38" customWidth="1"/>
    <col min="1019" max="1019" width="10.140625" style="38" customWidth="1"/>
    <col min="1020" max="1020" width="11.140625" style="38" customWidth="1"/>
    <col min="1021" max="1021" width="9.140625" style="38" customWidth="1"/>
    <col min="1022" max="1238" width="9.140625" style="38"/>
    <col min="1239" max="1239" width="13" style="38" customWidth="1"/>
    <col min="1240" max="1240" width="10.85546875" style="38" customWidth="1"/>
    <col min="1241" max="1241" width="9.140625" style="38"/>
    <col min="1242" max="1242" width="11.7109375" style="38" customWidth="1"/>
    <col min="1243" max="1253" width="9.140625" style="38"/>
    <col min="1254" max="1255" width="10.28515625" style="38" bestFit="1" customWidth="1"/>
    <col min="1256" max="1257" width="9.140625" style="38"/>
    <col min="1258" max="1258" width="10.28515625" style="38" bestFit="1" customWidth="1"/>
    <col min="1259" max="1260" width="9.7109375" style="38" customWidth="1"/>
    <col min="1261" max="1261" width="8.7109375" style="38" customWidth="1"/>
    <col min="1262" max="1263" width="9.7109375" style="38" customWidth="1"/>
    <col min="1264" max="1264" width="11.7109375" style="38" customWidth="1"/>
    <col min="1265" max="1265" width="9.140625" style="38" customWidth="1"/>
    <col min="1266" max="1266" width="8.7109375" style="38" customWidth="1"/>
    <col min="1267" max="1267" width="10.140625" style="38" customWidth="1"/>
    <col min="1268" max="1270" width="9.140625" style="38" customWidth="1"/>
    <col min="1271" max="1271" width="8.7109375" style="38" customWidth="1"/>
    <col min="1272" max="1272" width="10.140625" style="38" customWidth="1"/>
    <col min="1273" max="1274" width="9.140625" style="38" customWidth="1"/>
    <col min="1275" max="1275" width="10.140625" style="38" customWidth="1"/>
    <col min="1276" max="1276" width="11.140625" style="38" customWidth="1"/>
    <col min="1277" max="1277" width="9.140625" style="38" customWidth="1"/>
    <col min="1278" max="1494" width="9.140625" style="38"/>
    <col min="1495" max="1495" width="13" style="38" customWidth="1"/>
    <col min="1496" max="1496" width="10.85546875" style="38" customWidth="1"/>
    <col min="1497" max="1497" width="9.140625" style="38"/>
    <col min="1498" max="1498" width="11.7109375" style="38" customWidth="1"/>
    <col min="1499" max="1509" width="9.140625" style="38"/>
    <col min="1510" max="1511" width="10.28515625" style="38" bestFit="1" customWidth="1"/>
    <col min="1512" max="1513" width="9.140625" style="38"/>
    <col min="1514" max="1514" width="10.28515625" style="38" bestFit="1" customWidth="1"/>
    <col min="1515" max="1516" width="9.7109375" style="38" customWidth="1"/>
    <col min="1517" max="1517" width="8.7109375" style="38" customWidth="1"/>
    <col min="1518" max="1519" width="9.7109375" style="38" customWidth="1"/>
    <col min="1520" max="1520" width="11.7109375" style="38" customWidth="1"/>
    <col min="1521" max="1521" width="9.140625" style="38" customWidth="1"/>
    <col min="1522" max="1522" width="8.7109375" style="38" customWidth="1"/>
    <col min="1523" max="1523" width="10.140625" style="38" customWidth="1"/>
    <col min="1524" max="1526" width="9.140625" style="38" customWidth="1"/>
    <col min="1527" max="1527" width="8.7109375" style="38" customWidth="1"/>
    <col min="1528" max="1528" width="10.140625" style="38" customWidth="1"/>
    <col min="1529" max="1530" width="9.140625" style="38" customWidth="1"/>
    <col min="1531" max="1531" width="10.140625" style="38" customWidth="1"/>
    <col min="1532" max="1532" width="11.140625" style="38" customWidth="1"/>
    <col min="1533" max="1533" width="9.140625" style="38" customWidth="1"/>
    <col min="1534" max="1750" width="9.140625" style="38"/>
    <col min="1751" max="1751" width="13" style="38" customWidth="1"/>
    <col min="1752" max="1752" width="10.85546875" style="38" customWidth="1"/>
    <col min="1753" max="1753" width="9.140625" style="38"/>
    <col min="1754" max="1754" width="11.7109375" style="38" customWidth="1"/>
    <col min="1755" max="1765" width="9.140625" style="38"/>
    <col min="1766" max="1767" width="10.28515625" style="38" bestFit="1" customWidth="1"/>
    <col min="1768" max="1769" width="9.140625" style="38"/>
    <col min="1770" max="1770" width="10.28515625" style="38" bestFit="1" customWidth="1"/>
    <col min="1771" max="1772" width="9.7109375" style="38" customWidth="1"/>
    <col min="1773" max="1773" width="8.7109375" style="38" customWidth="1"/>
    <col min="1774" max="1775" width="9.7109375" style="38" customWidth="1"/>
    <col min="1776" max="1776" width="11.7109375" style="38" customWidth="1"/>
    <col min="1777" max="1777" width="9.140625" style="38" customWidth="1"/>
    <col min="1778" max="1778" width="8.7109375" style="38" customWidth="1"/>
    <col min="1779" max="1779" width="10.140625" style="38" customWidth="1"/>
    <col min="1780" max="1782" width="9.140625" style="38" customWidth="1"/>
    <col min="1783" max="1783" width="8.7109375" style="38" customWidth="1"/>
    <col min="1784" max="1784" width="10.140625" style="38" customWidth="1"/>
    <col min="1785" max="1786" width="9.140625" style="38" customWidth="1"/>
    <col min="1787" max="1787" width="10.140625" style="38" customWidth="1"/>
    <col min="1788" max="1788" width="11.140625" style="38" customWidth="1"/>
    <col min="1789" max="1789" width="9.140625" style="38" customWidth="1"/>
    <col min="1790" max="2006" width="9.140625" style="38"/>
    <col min="2007" max="2007" width="13" style="38" customWidth="1"/>
    <col min="2008" max="2008" width="10.85546875" style="38" customWidth="1"/>
    <col min="2009" max="2009" width="9.140625" style="38"/>
    <col min="2010" max="2010" width="11.7109375" style="38" customWidth="1"/>
    <col min="2011" max="2021" width="9.140625" style="38"/>
    <col min="2022" max="2023" width="10.28515625" style="38" bestFit="1" customWidth="1"/>
    <col min="2024" max="2025" width="9.140625" style="38"/>
    <col min="2026" max="2026" width="10.28515625" style="38" bestFit="1" customWidth="1"/>
    <col min="2027" max="2028" width="9.7109375" style="38" customWidth="1"/>
    <col min="2029" max="2029" width="8.7109375" style="38" customWidth="1"/>
    <col min="2030" max="2031" width="9.7109375" style="38" customWidth="1"/>
    <col min="2032" max="2032" width="11.7109375" style="38" customWidth="1"/>
    <col min="2033" max="2033" width="9.140625" style="38" customWidth="1"/>
    <col min="2034" max="2034" width="8.7109375" style="38" customWidth="1"/>
    <col min="2035" max="2035" width="10.140625" style="38" customWidth="1"/>
    <col min="2036" max="2038" width="9.140625" style="38" customWidth="1"/>
    <col min="2039" max="2039" width="8.7109375" style="38" customWidth="1"/>
    <col min="2040" max="2040" width="10.140625" style="38" customWidth="1"/>
    <col min="2041" max="2042" width="9.140625" style="38" customWidth="1"/>
    <col min="2043" max="2043" width="10.140625" style="38" customWidth="1"/>
    <col min="2044" max="2044" width="11.140625" style="38" customWidth="1"/>
    <col min="2045" max="2045" width="9.140625" style="38" customWidth="1"/>
    <col min="2046" max="2262" width="9.140625" style="38"/>
    <col min="2263" max="2263" width="13" style="38" customWidth="1"/>
    <col min="2264" max="2264" width="10.85546875" style="38" customWidth="1"/>
    <col min="2265" max="2265" width="9.140625" style="38"/>
    <col min="2266" max="2266" width="11.7109375" style="38" customWidth="1"/>
    <col min="2267" max="2277" width="9.140625" style="38"/>
    <col min="2278" max="2279" width="10.28515625" style="38" bestFit="1" customWidth="1"/>
    <col min="2280" max="2281" width="9.140625" style="38"/>
    <col min="2282" max="2282" width="10.28515625" style="38" bestFit="1" customWidth="1"/>
    <col min="2283" max="2284" width="9.7109375" style="38" customWidth="1"/>
    <col min="2285" max="2285" width="8.7109375" style="38" customWidth="1"/>
    <col min="2286" max="2287" width="9.7109375" style="38" customWidth="1"/>
    <col min="2288" max="2288" width="11.7109375" style="38" customWidth="1"/>
    <col min="2289" max="2289" width="9.140625" style="38" customWidth="1"/>
    <col min="2290" max="2290" width="8.7109375" style="38" customWidth="1"/>
    <col min="2291" max="2291" width="10.140625" style="38" customWidth="1"/>
    <col min="2292" max="2294" width="9.140625" style="38" customWidth="1"/>
    <col min="2295" max="2295" width="8.7109375" style="38" customWidth="1"/>
    <col min="2296" max="2296" width="10.140625" style="38" customWidth="1"/>
    <col min="2297" max="2298" width="9.140625" style="38" customWidth="1"/>
    <col min="2299" max="2299" width="10.140625" style="38" customWidth="1"/>
    <col min="2300" max="2300" width="11.140625" style="38" customWidth="1"/>
    <col min="2301" max="2301" width="9.140625" style="38" customWidth="1"/>
    <col min="2302" max="2518" width="9.140625" style="38"/>
    <col min="2519" max="2519" width="13" style="38" customWidth="1"/>
    <col min="2520" max="2520" width="10.85546875" style="38" customWidth="1"/>
    <col min="2521" max="2521" width="9.140625" style="38"/>
    <col min="2522" max="2522" width="11.7109375" style="38" customWidth="1"/>
    <col min="2523" max="2533" width="9.140625" style="38"/>
    <col min="2534" max="2535" width="10.28515625" style="38" bestFit="1" customWidth="1"/>
    <col min="2536" max="2537" width="9.140625" style="38"/>
    <col min="2538" max="2538" width="10.28515625" style="38" bestFit="1" customWidth="1"/>
    <col min="2539" max="2540" width="9.7109375" style="38" customWidth="1"/>
    <col min="2541" max="2541" width="8.7109375" style="38" customWidth="1"/>
    <col min="2542" max="2543" width="9.7109375" style="38" customWidth="1"/>
    <col min="2544" max="2544" width="11.7109375" style="38" customWidth="1"/>
    <col min="2545" max="2545" width="9.140625" style="38" customWidth="1"/>
    <col min="2546" max="2546" width="8.7109375" style="38" customWidth="1"/>
    <col min="2547" max="2547" width="10.140625" style="38" customWidth="1"/>
    <col min="2548" max="2550" width="9.140625" style="38" customWidth="1"/>
    <col min="2551" max="2551" width="8.7109375" style="38" customWidth="1"/>
    <col min="2552" max="2552" width="10.140625" style="38" customWidth="1"/>
    <col min="2553" max="2554" width="9.140625" style="38" customWidth="1"/>
    <col min="2555" max="2555" width="10.140625" style="38" customWidth="1"/>
    <col min="2556" max="2556" width="11.140625" style="38" customWidth="1"/>
    <col min="2557" max="2557" width="9.140625" style="38" customWidth="1"/>
    <col min="2558" max="2774" width="9.140625" style="38"/>
    <col min="2775" max="2775" width="13" style="38" customWidth="1"/>
    <col min="2776" max="2776" width="10.85546875" style="38" customWidth="1"/>
    <col min="2777" max="2777" width="9.140625" style="38"/>
    <col min="2778" max="2778" width="11.7109375" style="38" customWidth="1"/>
    <col min="2779" max="2789" width="9.140625" style="38"/>
    <col min="2790" max="2791" width="10.28515625" style="38" bestFit="1" customWidth="1"/>
    <col min="2792" max="2793" width="9.140625" style="38"/>
    <col min="2794" max="2794" width="10.28515625" style="38" bestFit="1" customWidth="1"/>
    <col min="2795" max="2796" width="9.7109375" style="38" customWidth="1"/>
    <col min="2797" max="2797" width="8.7109375" style="38" customWidth="1"/>
    <col min="2798" max="2799" width="9.7109375" style="38" customWidth="1"/>
    <col min="2800" max="2800" width="11.7109375" style="38" customWidth="1"/>
    <col min="2801" max="2801" width="9.140625" style="38" customWidth="1"/>
    <col min="2802" max="2802" width="8.7109375" style="38" customWidth="1"/>
    <col min="2803" max="2803" width="10.140625" style="38" customWidth="1"/>
    <col min="2804" max="2806" width="9.140625" style="38" customWidth="1"/>
    <col min="2807" max="2807" width="8.7109375" style="38" customWidth="1"/>
    <col min="2808" max="2808" width="10.140625" style="38" customWidth="1"/>
    <col min="2809" max="2810" width="9.140625" style="38" customWidth="1"/>
    <col min="2811" max="2811" width="10.140625" style="38" customWidth="1"/>
    <col min="2812" max="2812" width="11.140625" style="38" customWidth="1"/>
    <col min="2813" max="2813" width="9.140625" style="38" customWidth="1"/>
    <col min="2814" max="3030" width="9.140625" style="38"/>
    <col min="3031" max="3031" width="13" style="38" customWidth="1"/>
    <col min="3032" max="3032" width="10.85546875" style="38" customWidth="1"/>
    <col min="3033" max="3033" width="9.140625" style="38"/>
    <col min="3034" max="3034" width="11.7109375" style="38" customWidth="1"/>
    <col min="3035" max="3045" width="9.140625" style="38"/>
    <col min="3046" max="3047" width="10.28515625" style="38" bestFit="1" customWidth="1"/>
    <col min="3048" max="3049" width="9.140625" style="38"/>
    <col min="3050" max="3050" width="10.28515625" style="38" bestFit="1" customWidth="1"/>
    <col min="3051" max="3052" width="9.7109375" style="38" customWidth="1"/>
    <col min="3053" max="3053" width="8.7109375" style="38" customWidth="1"/>
    <col min="3054" max="3055" width="9.7109375" style="38" customWidth="1"/>
    <col min="3056" max="3056" width="11.7109375" style="38" customWidth="1"/>
    <col min="3057" max="3057" width="9.140625" style="38" customWidth="1"/>
    <col min="3058" max="3058" width="8.7109375" style="38" customWidth="1"/>
    <col min="3059" max="3059" width="10.140625" style="38" customWidth="1"/>
    <col min="3060" max="3062" width="9.140625" style="38" customWidth="1"/>
    <col min="3063" max="3063" width="8.7109375" style="38" customWidth="1"/>
    <col min="3064" max="3064" width="10.140625" style="38" customWidth="1"/>
    <col min="3065" max="3066" width="9.140625" style="38" customWidth="1"/>
    <col min="3067" max="3067" width="10.140625" style="38" customWidth="1"/>
    <col min="3068" max="3068" width="11.140625" style="38" customWidth="1"/>
    <col min="3069" max="3069" width="9.140625" style="38" customWidth="1"/>
    <col min="3070" max="3286" width="9.140625" style="38"/>
    <col min="3287" max="3287" width="13" style="38" customWidth="1"/>
    <col min="3288" max="3288" width="10.85546875" style="38" customWidth="1"/>
    <col min="3289" max="3289" width="9.140625" style="38"/>
    <col min="3290" max="3290" width="11.7109375" style="38" customWidth="1"/>
    <col min="3291" max="3301" width="9.140625" style="38"/>
    <col min="3302" max="3303" width="10.28515625" style="38" bestFit="1" customWidth="1"/>
    <col min="3304" max="3305" width="9.140625" style="38"/>
    <col min="3306" max="3306" width="10.28515625" style="38" bestFit="1" customWidth="1"/>
    <col min="3307" max="3308" width="9.7109375" style="38" customWidth="1"/>
    <col min="3309" max="3309" width="8.7109375" style="38" customWidth="1"/>
    <col min="3310" max="3311" width="9.7109375" style="38" customWidth="1"/>
    <col min="3312" max="3312" width="11.7109375" style="38" customWidth="1"/>
    <col min="3313" max="3313" width="9.140625" style="38" customWidth="1"/>
    <col min="3314" max="3314" width="8.7109375" style="38" customWidth="1"/>
    <col min="3315" max="3315" width="10.140625" style="38" customWidth="1"/>
    <col min="3316" max="3318" width="9.140625" style="38" customWidth="1"/>
    <col min="3319" max="3319" width="8.7109375" style="38" customWidth="1"/>
    <col min="3320" max="3320" width="10.140625" style="38" customWidth="1"/>
    <col min="3321" max="3322" width="9.140625" style="38" customWidth="1"/>
    <col min="3323" max="3323" width="10.140625" style="38" customWidth="1"/>
    <col min="3324" max="3324" width="11.140625" style="38" customWidth="1"/>
    <col min="3325" max="3325" width="9.140625" style="38" customWidth="1"/>
    <col min="3326" max="3542" width="9.140625" style="38"/>
    <col min="3543" max="3543" width="13" style="38" customWidth="1"/>
    <col min="3544" max="3544" width="10.85546875" style="38" customWidth="1"/>
    <col min="3545" max="3545" width="9.140625" style="38"/>
    <col min="3546" max="3546" width="11.7109375" style="38" customWidth="1"/>
    <col min="3547" max="3557" width="9.140625" style="38"/>
    <col min="3558" max="3559" width="10.28515625" style="38" bestFit="1" customWidth="1"/>
    <col min="3560" max="3561" width="9.140625" style="38"/>
    <col min="3562" max="3562" width="10.28515625" style="38" bestFit="1" customWidth="1"/>
    <col min="3563" max="3564" width="9.7109375" style="38" customWidth="1"/>
    <col min="3565" max="3565" width="8.7109375" style="38" customWidth="1"/>
    <col min="3566" max="3567" width="9.7109375" style="38" customWidth="1"/>
    <col min="3568" max="3568" width="11.7109375" style="38" customWidth="1"/>
    <col min="3569" max="3569" width="9.140625" style="38" customWidth="1"/>
    <col min="3570" max="3570" width="8.7109375" style="38" customWidth="1"/>
    <col min="3571" max="3571" width="10.140625" style="38" customWidth="1"/>
    <col min="3572" max="3574" width="9.140625" style="38" customWidth="1"/>
    <col min="3575" max="3575" width="8.7109375" style="38" customWidth="1"/>
    <col min="3576" max="3576" width="10.140625" style="38" customWidth="1"/>
    <col min="3577" max="3578" width="9.140625" style="38" customWidth="1"/>
    <col min="3579" max="3579" width="10.140625" style="38" customWidth="1"/>
    <col min="3580" max="3580" width="11.140625" style="38" customWidth="1"/>
    <col min="3581" max="3581" width="9.140625" style="38" customWidth="1"/>
    <col min="3582" max="3798" width="9.140625" style="38"/>
    <col min="3799" max="3799" width="13" style="38" customWidth="1"/>
    <col min="3800" max="3800" width="10.85546875" style="38" customWidth="1"/>
    <col min="3801" max="3801" width="9.140625" style="38"/>
    <col min="3802" max="3802" width="11.7109375" style="38" customWidth="1"/>
    <col min="3803" max="3813" width="9.140625" style="38"/>
    <col min="3814" max="3815" width="10.28515625" style="38" bestFit="1" customWidth="1"/>
    <col min="3816" max="3817" width="9.140625" style="38"/>
    <col min="3818" max="3818" width="10.28515625" style="38" bestFit="1" customWidth="1"/>
    <col min="3819" max="3820" width="9.7109375" style="38" customWidth="1"/>
    <col min="3821" max="3821" width="8.7109375" style="38" customWidth="1"/>
    <col min="3822" max="3823" width="9.7109375" style="38" customWidth="1"/>
    <col min="3824" max="3824" width="11.7109375" style="38" customWidth="1"/>
    <col min="3825" max="3825" width="9.140625" style="38" customWidth="1"/>
    <col min="3826" max="3826" width="8.7109375" style="38" customWidth="1"/>
    <col min="3827" max="3827" width="10.140625" style="38" customWidth="1"/>
    <col min="3828" max="3830" width="9.140625" style="38" customWidth="1"/>
    <col min="3831" max="3831" width="8.7109375" style="38" customWidth="1"/>
    <col min="3832" max="3832" width="10.140625" style="38" customWidth="1"/>
    <col min="3833" max="3834" width="9.140625" style="38" customWidth="1"/>
    <col min="3835" max="3835" width="10.140625" style="38" customWidth="1"/>
    <col min="3836" max="3836" width="11.140625" style="38" customWidth="1"/>
    <col min="3837" max="3837" width="9.140625" style="38" customWidth="1"/>
    <col min="3838" max="4054" width="9.140625" style="38"/>
    <col min="4055" max="4055" width="13" style="38" customWidth="1"/>
    <col min="4056" max="4056" width="10.85546875" style="38" customWidth="1"/>
    <col min="4057" max="4057" width="9.140625" style="38"/>
    <col min="4058" max="4058" width="11.7109375" style="38" customWidth="1"/>
    <col min="4059" max="4069" width="9.140625" style="38"/>
    <col min="4070" max="4071" width="10.28515625" style="38" bestFit="1" customWidth="1"/>
    <col min="4072" max="4073" width="9.140625" style="38"/>
    <col min="4074" max="4074" width="10.28515625" style="38" bestFit="1" customWidth="1"/>
    <col min="4075" max="4076" width="9.7109375" style="38" customWidth="1"/>
    <col min="4077" max="4077" width="8.7109375" style="38" customWidth="1"/>
    <col min="4078" max="4079" width="9.7109375" style="38" customWidth="1"/>
    <col min="4080" max="4080" width="11.7109375" style="38" customWidth="1"/>
    <col min="4081" max="4081" width="9.140625" style="38" customWidth="1"/>
    <col min="4082" max="4082" width="8.7109375" style="38" customWidth="1"/>
    <col min="4083" max="4083" width="10.140625" style="38" customWidth="1"/>
    <col min="4084" max="4086" width="9.140625" style="38" customWidth="1"/>
    <col min="4087" max="4087" width="8.7109375" style="38" customWidth="1"/>
    <col min="4088" max="4088" width="10.140625" style="38" customWidth="1"/>
    <col min="4089" max="4090" width="9.140625" style="38" customWidth="1"/>
    <col min="4091" max="4091" width="10.140625" style="38" customWidth="1"/>
    <col min="4092" max="4092" width="11.140625" style="38" customWidth="1"/>
    <col min="4093" max="4093" width="9.140625" style="38" customWidth="1"/>
    <col min="4094" max="4310" width="9.140625" style="38"/>
    <col min="4311" max="4311" width="13" style="38" customWidth="1"/>
    <col min="4312" max="4312" width="10.85546875" style="38" customWidth="1"/>
    <col min="4313" max="4313" width="9.140625" style="38"/>
    <col min="4314" max="4314" width="11.7109375" style="38" customWidth="1"/>
    <col min="4315" max="4325" width="9.140625" style="38"/>
    <col min="4326" max="4327" width="10.28515625" style="38" bestFit="1" customWidth="1"/>
    <col min="4328" max="4329" width="9.140625" style="38"/>
    <col min="4330" max="4330" width="10.28515625" style="38" bestFit="1" customWidth="1"/>
    <col min="4331" max="4332" width="9.7109375" style="38" customWidth="1"/>
    <col min="4333" max="4333" width="8.7109375" style="38" customWidth="1"/>
    <col min="4334" max="4335" width="9.7109375" style="38" customWidth="1"/>
    <col min="4336" max="4336" width="11.7109375" style="38" customWidth="1"/>
    <col min="4337" max="4337" width="9.140625" style="38" customWidth="1"/>
    <col min="4338" max="4338" width="8.7109375" style="38" customWidth="1"/>
    <col min="4339" max="4339" width="10.140625" style="38" customWidth="1"/>
    <col min="4340" max="4342" width="9.140625" style="38" customWidth="1"/>
    <col min="4343" max="4343" width="8.7109375" style="38" customWidth="1"/>
    <col min="4344" max="4344" width="10.140625" style="38" customWidth="1"/>
    <col min="4345" max="4346" width="9.140625" style="38" customWidth="1"/>
    <col min="4347" max="4347" width="10.140625" style="38" customWidth="1"/>
    <col min="4348" max="4348" width="11.140625" style="38" customWidth="1"/>
    <col min="4349" max="4349" width="9.140625" style="38" customWidth="1"/>
    <col min="4350" max="4566" width="9.140625" style="38"/>
    <col min="4567" max="4567" width="13" style="38" customWidth="1"/>
    <col min="4568" max="4568" width="10.85546875" style="38" customWidth="1"/>
    <col min="4569" max="4569" width="9.140625" style="38"/>
    <col min="4570" max="4570" width="11.7109375" style="38" customWidth="1"/>
    <col min="4571" max="4581" width="9.140625" style="38"/>
    <col min="4582" max="4583" width="10.28515625" style="38" bestFit="1" customWidth="1"/>
    <col min="4584" max="4585" width="9.140625" style="38"/>
    <col min="4586" max="4586" width="10.28515625" style="38" bestFit="1" customWidth="1"/>
    <col min="4587" max="4588" width="9.7109375" style="38" customWidth="1"/>
    <col min="4589" max="4589" width="8.7109375" style="38" customWidth="1"/>
    <col min="4590" max="4591" width="9.7109375" style="38" customWidth="1"/>
    <col min="4592" max="4592" width="11.7109375" style="38" customWidth="1"/>
    <col min="4593" max="4593" width="9.140625" style="38" customWidth="1"/>
    <col min="4594" max="4594" width="8.7109375" style="38" customWidth="1"/>
    <col min="4595" max="4595" width="10.140625" style="38" customWidth="1"/>
    <col min="4596" max="4598" width="9.140625" style="38" customWidth="1"/>
    <col min="4599" max="4599" width="8.7109375" style="38" customWidth="1"/>
    <col min="4600" max="4600" width="10.140625" style="38" customWidth="1"/>
    <col min="4601" max="4602" width="9.140625" style="38" customWidth="1"/>
    <col min="4603" max="4603" width="10.140625" style="38" customWidth="1"/>
    <col min="4604" max="4604" width="11.140625" style="38" customWidth="1"/>
    <col min="4605" max="4605" width="9.140625" style="38" customWidth="1"/>
    <col min="4606" max="4822" width="9.140625" style="38"/>
    <col min="4823" max="4823" width="13" style="38" customWidth="1"/>
    <col min="4824" max="4824" width="10.85546875" style="38" customWidth="1"/>
    <col min="4825" max="4825" width="9.140625" style="38"/>
    <col min="4826" max="4826" width="11.7109375" style="38" customWidth="1"/>
    <col min="4827" max="4837" width="9.140625" style="38"/>
    <col min="4838" max="4839" width="10.28515625" style="38" bestFit="1" customWidth="1"/>
    <col min="4840" max="4841" width="9.140625" style="38"/>
    <col min="4842" max="4842" width="10.28515625" style="38" bestFit="1" customWidth="1"/>
    <col min="4843" max="4844" width="9.7109375" style="38" customWidth="1"/>
    <col min="4845" max="4845" width="8.7109375" style="38" customWidth="1"/>
    <col min="4846" max="4847" width="9.7109375" style="38" customWidth="1"/>
    <col min="4848" max="4848" width="11.7109375" style="38" customWidth="1"/>
    <col min="4849" max="4849" width="9.140625" style="38" customWidth="1"/>
    <col min="4850" max="4850" width="8.7109375" style="38" customWidth="1"/>
    <col min="4851" max="4851" width="10.140625" style="38" customWidth="1"/>
    <col min="4852" max="4854" width="9.140625" style="38" customWidth="1"/>
    <col min="4855" max="4855" width="8.7109375" style="38" customWidth="1"/>
    <col min="4856" max="4856" width="10.140625" style="38" customWidth="1"/>
    <col min="4857" max="4858" width="9.140625" style="38" customWidth="1"/>
    <col min="4859" max="4859" width="10.140625" style="38" customWidth="1"/>
    <col min="4860" max="4860" width="11.140625" style="38" customWidth="1"/>
    <col min="4861" max="4861" width="9.140625" style="38" customWidth="1"/>
    <col min="4862" max="5078" width="9.140625" style="38"/>
    <col min="5079" max="5079" width="13" style="38" customWidth="1"/>
    <col min="5080" max="5080" width="10.85546875" style="38" customWidth="1"/>
    <col min="5081" max="5081" width="9.140625" style="38"/>
    <col min="5082" max="5082" width="11.7109375" style="38" customWidth="1"/>
    <col min="5083" max="5093" width="9.140625" style="38"/>
    <col min="5094" max="5095" width="10.28515625" style="38" bestFit="1" customWidth="1"/>
    <col min="5096" max="5097" width="9.140625" style="38"/>
    <col min="5098" max="5098" width="10.28515625" style="38" bestFit="1" customWidth="1"/>
    <col min="5099" max="5100" width="9.7109375" style="38" customWidth="1"/>
    <col min="5101" max="5101" width="8.7109375" style="38" customWidth="1"/>
    <col min="5102" max="5103" width="9.7109375" style="38" customWidth="1"/>
    <col min="5104" max="5104" width="11.7109375" style="38" customWidth="1"/>
    <col min="5105" max="5105" width="9.140625" style="38" customWidth="1"/>
    <col min="5106" max="5106" width="8.7109375" style="38" customWidth="1"/>
    <col min="5107" max="5107" width="10.140625" style="38" customWidth="1"/>
    <col min="5108" max="5110" width="9.140625" style="38" customWidth="1"/>
    <col min="5111" max="5111" width="8.7109375" style="38" customWidth="1"/>
    <col min="5112" max="5112" width="10.140625" style="38" customWidth="1"/>
    <col min="5113" max="5114" width="9.140625" style="38" customWidth="1"/>
    <col min="5115" max="5115" width="10.140625" style="38" customWidth="1"/>
    <col min="5116" max="5116" width="11.140625" style="38" customWidth="1"/>
    <col min="5117" max="5117" width="9.140625" style="38" customWidth="1"/>
    <col min="5118" max="5334" width="9.140625" style="38"/>
    <col min="5335" max="5335" width="13" style="38" customWidth="1"/>
    <col min="5336" max="5336" width="10.85546875" style="38" customWidth="1"/>
    <col min="5337" max="5337" width="9.140625" style="38"/>
    <col min="5338" max="5338" width="11.7109375" style="38" customWidth="1"/>
    <col min="5339" max="5349" width="9.140625" style="38"/>
    <col min="5350" max="5351" width="10.28515625" style="38" bestFit="1" customWidth="1"/>
    <col min="5352" max="5353" width="9.140625" style="38"/>
    <col min="5354" max="5354" width="10.28515625" style="38" bestFit="1" customWidth="1"/>
    <col min="5355" max="5356" width="9.7109375" style="38" customWidth="1"/>
    <col min="5357" max="5357" width="8.7109375" style="38" customWidth="1"/>
    <col min="5358" max="5359" width="9.7109375" style="38" customWidth="1"/>
    <col min="5360" max="5360" width="11.7109375" style="38" customWidth="1"/>
    <col min="5361" max="5361" width="9.140625" style="38" customWidth="1"/>
    <col min="5362" max="5362" width="8.7109375" style="38" customWidth="1"/>
    <col min="5363" max="5363" width="10.140625" style="38" customWidth="1"/>
    <col min="5364" max="5366" width="9.140625" style="38" customWidth="1"/>
    <col min="5367" max="5367" width="8.7109375" style="38" customWidth="1"/>
    <col min="5368" max="5368" width="10.140625" style="38" customWidth="1"/>
    <col min="5369" max="5370" width="9.140625" style="38" customWidth="1"/>
    <col min="5371" max="5371" width="10.140625" style="38" customWidth="1"/>
    <col min="5372" max="5372" width="11.140625" style="38" customWidth="1"/>
    <col min="5373" max="5373" width="9.140625" style="38" customWidth="1"/>
    <col min="5374" max="5590" width="9.140625" style="38"/>
    <col min="5591" max="5591" width="13" style="38" customWidth="1"/>
    <col min="5592" max="5592" width="10.85546875" style="38" customWidth="1"/>
    <col min="5593" max="5593" width="9.140625" style="38"/>
    <col min="5594" max="5594" width="11.7109375" style="38" customWidth="1"/>
    <col min="5595" max="5605" width="9.140625" style="38"/>
    <col min="5606" max="5607" width="10.28515625" style="38" bestFit="1" customWidth="1"/>
    <col min="5608" max="5609" width="9.140625" style="38"/>
    <col min="5610" max="5610" width="10.28515625" style="38" bestFit="1" customWidth="1"/>
    <col min="5611" max="5612" width="9.7109375" style="38" customWidth="1"/>
    <col min="5613" max="5613" width="8.7109375" style="38" customWidth="1"/>
    <col min="5614" max="5615" width="9.7109375" style="38" customWidth="1"/>
    <col min="5616" max="5616" width="11.7109375" style="38" customWidth="1"/>
    <col min="5617" max="5617" width="9.140625" style="38" customWidth="1"/>
    <col min="5618" max="5618" width="8.7109375" style="38" customWidth="1"/>
    <col min="5619" max="5619" width="10.140625" style="38" customWidth="1"/>
    <col min="5620" max="5622" width="9.140625" style="38" customWidth="1"/>
    <col min="5623" max="5623" width="8.7109375" style="38" customWidth="1"/>
    <col min="5624" max="5624" width="10.140625" style="38" customWidth="1"/>
    <col min="5625" max="5626" width="9.140625" style="38" customWidth="1"/>
    <col min="5627" max="5627" width="10.140625" style="38" customWidth="1"/>
    <col min="5628" max="5628" width="11.140625" style="38" customWidth="1"/>
    <col min="5629" max="5629" width="9.140625" style="38" customWidth="1"/>
    <col min="5630" max="5846" width="9.140625" style="38"/>
    <col min="5847" max="5847" width="13" style="38" customWidth="1"/>
    <col min="5848" max="5848" width="10.85546875" style="38" customWidth="1"/>
    <col min="5849" max="5849" width="9.140625" style="38"/>
    <col min="5850" max="5850" width="11.7109375" style="38" customWidth="1"/>
    <col min="5851" max="5861" width="9.140625" style="38"/>
    <col min="5862" max="5863" width="10.28515625" style="38" bestFit="1" customWidth="1"/>
    <col min="5864" max="5865" width="9.140625" style="38"/>
    <col min="5866" max="5866" width="10.28515625" style="38" bestFit="1" customWidth="1"/>
    <col min="5867" max="5868" width="9.7109375" style="38" customWidth="1"/>
    <col min="5869" max="5869" width="8.7109375" style="38" customWidth="1"/>
    <col min="5870" max="5871" width="9.7109375" style="38" customWidth="1"/>
    <col min="5872" max="5872" width="11.7109375" style="38" customWidth="1"/>
    <col min="5873" max="5873" width="9.140625" style="38" customWidth="1"/>
    <col min="5874" max="5874" width="8.7109375" style="38" customWidth="1"/>
    <col min="5875" max="5875" width="10.140625" style="38" customWidth="1"/>
    <col min="5876" max="5878" width="9.140625" style="38" customWidth="1"/>
    <col min="5879" max="5879" width="8.7109375" style="38" customWidth="1"/>
    <col min="5880" max="5880" width="10.140625" style="38" customWidth="1"/>
    <col min="5881" max="5882" width="9.140625" style="38" customWidth="1"/>
    <col min="5883" max="5883" width="10.140625" style="38" customWidth="1"/>
    <col min="5884" max="5884" width="11.140625" style="38" customWidth="1"/>
    <col min="5885" max="5885" width="9.140625" style="38" customWidth="1"/>
    <col min="5886" max="6102" width="9.140625" style="38"/>
    <col min="6103" max="6103" width="13" style="38" customWidth="1"/>
    <col min="6104" max="6104" width="10.85546875" style="38" customWidth="1"/>
    <col min="6105" max="6105" width="9.140625" style="38"/>
    <col min="6106" max="6106" width="11.7109375" style="38" customWidth="1"/>
    <col min="6107" max="6117" width="9.140625" style="38"/>
    <col min="6118" max="6119" width="10.28515625" style="38" bestFit="1" customWidth="1"/>
    <col min="6120" max="6121" width="9.140625" style="38"/>
    <col min="6122" max="6122" width="10.28515625" style="38" bestFit="1" customWidth="1"/>
    <col min="6123" max="6124" width="9.7109375" style="38" customWidth="1"/>
    <col min="6125" max="6125" width="8.7109375" style="38" customWidth="1"/>
    <col min="6126" max="6127" width="9.7109375" style="38" customWidth="1"/>
    <col min="6128" max="6128" width="11.7109375" style="38" customWidth="1"/>
    <col min="6129" max="6129" width="9.140625" style="38" customWidth="1"/>
    <col min="6130" max="6130" width="8.7109375" style="38" customWidth="1"/>
    <col min="6131" max="6131" width="10.140625" style="38" customWidth="1"/>
    <col min="6132" max="6134" width="9.140625" style="38" customWidth="1"/>
    <col min="6135" max="6135" width="8.7109375" style="38" customWidth="1"/>
    <col min="6136" max="6136" width="10.140625" style="38" customWidth="1"/>
    <col min="6137" max="6138" width="9.140625" style="38" customWidth="1"/>
    <col min="6139" max="6139" width="10.140625" style="38" customWidth="1"/>
    <col min="6140" max="6140" width="11.140625" style="38" customWidth="1"/>
    <col min="6141" max="6141" width="9.140625" style="38" customWidth="1"/>
    <col min="6142" max="6358" width="9.140625" style="38"/>
    <col min="6359" max="6359" width="13" style="38" customWidth="1"/>
    <col min="6360" max="6360" width="10.85546875" style="38" customWidth="1"/>
    <col min="6361" max="6361" width="9.140625" style="38"/>
    <col min="6362" max="6362" width="11.7109375" style="38" customWidth="1"/>
    <col min="6363" max="6373" width="9.140625" style="38"/>
    <col min="6374" max="6375" width="10.28515625" style="38" bestFit="1" customWidth="1"/>
    <col min="6376" max="6377" width="9.140625" style="38"/>
    <col min="6378" max="6378" width="10.28515625" style="38" bestFit="1" customWidth="1"/>
    <col min="6379" max="6380" width="9.7109375" style="38" customWidth="1"/>
    <col min="6381" max="6381" width="8.7109375" style="38" customWidth="1"/>
    <col min="6382" max="6383" width="9.7109375" style="38" customWidth="1"/>
    <col min="6384" max="6384" width="11.7109375" style="38" customWidth="1"/>
    <col min="6385" max="6385" width="9.140625" style="38" customWidth="1"/>
    <col min="6386" max="6386" width="8.7109375" style="38" customWidth="1"/>
    <col min="6387" max="6387" width="10.140625" style="38" customWidth="1"/>
    <col min="6388" max="6390" width="9.140625" style="38" customWidth="1"/>
    <col min="6391" max="6391" width="8.7109375" style="38" customWidth="1"/>
    <col min="6392" max="6392" width="10.140625" style="38" customWidth="1"/>
    <col min="6393" max="6394" width="9.140625" style="38" customWidth="1"/>
    <col min="6395" max="6395" width="10.140625" style="38" customWidth="1"/>
    <col min="6396" max="6396" width="11.140625" style="38" customWidth="1"/>
    <col min="6397" max="6397" width="9.140625" style="38" customWidth="1"/>
    <col min="6398" max="6614" width="9.140625" style="38"/>
    <col min="6615" max="6615" width="13" style="38" customWidth="1"/>
    <col min="6616" max="6616" width="10.85546875" style="38" customWidth="1"/>
    <col min="6617" max="6617" width="9.140625" style="38"/>
    <col min="6618" max="6618" width="11.7109375" style="38" customWidth="1"/>
    <col min="6619" max="6629" width="9.140625" style="38"/>
    <col min="6630" max="6631" width="10.28515625" style="38" bestFit="1" customWidth="1"/>
    <col min="6632" max="6633" width="9.140625" style="38"/>
    <col min="6634" max="6634" width="10.28515625" style="38" bestFit="1" customWidth="1"/>
    <col min="6635" max="6636" width="9.7109375" style="38" customWidth="1"/>
    <col min="6637" max="6637" width="8.7109375" style="38" customWidth="1"/>
    <col min="6638" max="6639" width="9.7109375" style="38" customWidth="1"/>
    <col min="6640" max="6640" width="11.7109375" style="38" customWidth="1"/>
    <col min="6641" max="6641" width="9.140625" style="38" customWidth="1"/>
    <col min="6642" max="6642" width="8.7109375" style="38" customWidth="1"/>
    <col min="6643" max="6643" width="10.140625" style="38" customWidth="1"/>
    <col min="6644" max="6646" width="9.140625" style="38" customWidth="1"/>
    <col min="6647" max="6647" width="8.7109375" style="38" customWidth="1"/>
    <col min="6648" max="6648" width="10.140625" style="38" customWidth="1"/>
    <col min="6649" max="6650" width="9.140625" style="38" customWidth="1"/>
    <col min="6651" max="6651" width="10.140625" style="38" customWidth="1"/>
    <col min="6652" max="6652" width="11.140625" style="38" customWidth="1"/>
    <col min="6653" max="6653" width="9.140625" style="38" customWidth="1"/>
    <col min="6654" max="6870" width="9.140625" style="38"/>
    <col min="6871" max="6871" width="13" style="38" customWidth="1"/>
    <col min="6872" max="6872" width="10.85546875" style="38" customWidth="1"/>
    <col min="6873" max="6873" width="9.140625" style="38"/>
    <col min="6874" max="6874" width="11.7109375" style="38" customWidth="1"/>
    <col min="6875" max="6885" width="9.140625" style="38"/>
    <col min="6886" max="6887" width="10.28515625" style="38" bestFit="1" customWidth="1"/>
    <col min="6888" max="6889" width="9.140625" style="38"/>
    <col min="6890" max="6890" width="10.28515625" style="38" bestFit="1" customWidth="1"/>
    <col min="6891" max="6892" width="9.7109375" style="38" customWidth="1"/>
    <col min="6893" max="6893" width="8.7109375" style="38" customWidth="1"/>
    <col min="6894" max="6895" width="9.7109375" style="38" customWidth="1"/>
    <col min="6896" max="6896" width="11.7109375" style="38" customWidth="1"/>
    <col min="6897" max="6897" width="9.140625" style="38" customWidth="1"/>
    <col min="6898" max="6898" width="8.7109375" style="38" customWidth="1"/>
    <col min="6899" max="6899" width="10.140625" style="38" customWidth="1"/>
    <col min="6900" max="6902" width="9.140625" style="38" customWidth="1"/>
    <col min="6903" max="6903" width="8.7109375" style="38" customWidth="1"/>
    <col min="6904" max="6904" width="10.140625" style="38" customWidth="1"/>
    <col min="6905" max="6906" width="9.140625" style="38" customWidth="1"/>
    <col min="6907" max="6907" width="10.140625" style="38" customWidth="1"/>
    <col min="6908" max="6908" width="11.140625" style="38" customWidth="1"/>
    <col min="6909" max="6909" width="9.140625" style="38" customWidth="1"/>
    <col min="6910" max="7126" width="9.140625" style="38"/>
    <col min="7127" max="7127" width="13" style="38" customWidth="1"/>
    <col min="7128" max="7128" width="10.85546875" style="38" customWidth="1"/>
    <col min="7129" max="7129" width="9.140625" style="38"/>
    <col min="7130" max="7130" width="11.7109375" style="38" customWidth="1"/>
    <col min="7131" max="7141" width="9.140625" style="38"/>
    <col min="7142" max="7143" width="10.28515625" style="38" bestFit="1" customWidth="1"/>
    <col min="7144" max="7145" width="9.140625" style="38"/>
    <col min="7146" max="7146" width="10.28515625" style="38" bestFit="1" customWidth="1"/>
    <col min="7147" max="7148" width="9.7109375" style="38" customWidth="1"/>
    <col min="7149" max="7149" width="8.7109375" style="38" customWidth="1"/>
    <col min="7150" max="7151" width="9.7109375" style="38" customWidth="1"/>
    <col min="7152" max="7152" width="11.7109375" style="38" customWidth="1"/>
    <col min="7153" max="7153" width="9.140625" style="38" customWidth="1"/>
    <col min="7154" max="7154" width="8.7109375" style="38" customWidth="1"/>
    <col min="7155" max="7155" width="10.140625" style="38" customWidth="1"/>
    <col min="7156" max="7158" width="9.140625" style="38" customWidth="1"/>
    <col min="7159" max="7159" width="8.7109375" style="38" customWidth="1"/>
    <col min="7160" max="7160" width="10.140625" style="38" customWidth="1"/>
    <col min="7161" max="7162" width="9.140625" style="38" customWidth="1"/>
    <col min="7163" max="7163" width="10.140625" style="38" customWidth="1"/>
    <col min="7164" max="7164" width="11.140625" style="38" customWidth="1"/>
    <col min="7165" max="7165" width="9.140625" style="38" customWidth="1"/>
    <col min="7166" max="7382" width="9.140625" style="38"/>
    <col min="7383" max="7383" width="13" style="38" customWidth="1"/>
    <col min="7384" max="7384" width="10.85546875" style="38" customWidth="1"/>
    <col min="7385" max="7385" width="9.140625" style="38"/>
    <col min="7386" max="7386" width="11.7109375" style="38" customWidth="1"/>
    <col min="7387" max="7397" width="9.140625" style="38"/>
    <col min="7398" max="7399" width="10.28515625" style="38" bestFit="1" customWidth="1"/>
    <col min="7400" max="7401" width="9.140625" style="38"/>
    <col min="7402" max="7402" width="10.28515625" style="38" bestFit="1" customWidth="1"/>
    <col min="7403" max="7404" width="9.7109375" style="38" customWidth="1"/>
    <col min="7405" max="7405" width="8.7109375" style="38" customWidth="1"/>
    <col min="7406" max="7407" width="9.7109375" style="38" customWidth="1"/>
    <col min="7408" max="7408" width="11.7109375" style="38" customWidth="1"/>
    <col min="7409" max="7409" width="9.140625" style="38" customWidth="1"/>
    <col min="7410" max="7410" width="8.7109375" style="38" customWidth="1"/>
    <col min="7411" max="7411" width="10.140625" style="38" customWidth="1"/>
    <col min="7412" max="7414" width="9.140625" style="38" customWidth="1"/>
    <col min="7415" max="7415" width="8.7109375" style="38" customWidth="1"/>
    <col min="7416" max="7416" width="10.140625" style="38" customWidth="1"/>
    <col min="7417" max="7418" width="9.140625" style="38" customWidth="1"/>
    <col min="7419" max="7419" width="10.140625" style="38" customWidth="1"/>
    <col min="7420" max="7420" width="11.140625" style="38" customWidth="1"/>
    <col min="7421" max="7421" width="9.140625" style="38" customWidth="1"/>
    <col min="7422" max="7638" width="9.140625" style="38"/>
    <col min="7639" max="7639" width="13" style="38" customWidth="1"/>
    <col min="7640" max="7640" width="10.85546875" style="38" customWidth="1"/>
    <col min="7641" max="7641" width="9.140625" style="38"/>
    <col min="7642" max="7642" width="11.7109375" style="38" customWidth="1"/>
    <col min="7643" max="7653" width="9.140625" style="38"/>
    <col min="7654" max="7655" width="10.28515625" style="38" bestFit="1" customWidth="1"/>
    <col min="7656" max="7657" width="9.140625" style="38"/>
    <col min="7658" max="7658" width="10.28515625" style="38" bestFit="1" customWidth="1"/>
    <col min="7659" max="7660" width="9.7109375" style="38" customWidth="1"/>
    <col min="7661" max="7661" width="8.7109375" style="38" customWidth="1"/>
    <col min="7662" max="7663" width="9.7109375" style="38" customWidth="1"/>
    <col min="7664" max="7664" width="11.7109375" style="38" customWidth="1"/>
    <col min="7665" max="7665" width="9.140625" style="38" customWidth="1"/>
    <col min="7666" max="7666" width="8.7109375" style="38" customWidth="1"/>
    <col min="7667" max="7667" width="10.140625" style="38" customWidth="1"/>
    <col min="7668" max="7670" width="9.140625" style="38" customWidth="1"/>
    <col min="7671" max="7671" width="8.7109375" style="38" customWidth="1"/>
    <col min="7672" max="7672" width="10.140625" style="38" customWidth="1"/>
    <col min="7673" max="7674" width="9.140625" style="38" customWidth="1"/>
    <col min="7675" max="7675" width="10.140625" style="38" customWidth="1"/>
    <col min="7676" max="7676" width="11.140625" style="38" customWidth="1"/>
    <col min="7677" max="7677" width="9.140625" style="38" customWidth="1"/>
    <col min="7678" max="7894" width="9.140625" style="38"/>
    <col min="7895" max="7895" width="13" style="38" customWidth="1"/>
    <col min="7896" max="7896" width="10.85546875" style="38" customWidth="1"/>
    <col min="7897" max="7897" width="9.140625" style="38"/>
    <col min="7898" max="7898" width="11.7109375" style="38" customWidth="1"/>
    <col min="7899" max="7909" width="9.140625" style="38"/>
    <col min="7910" max="7911" width="10.28515625" style="38" bestFit="1" customWidth="1"/>
    <col min="7912" max="7913" width="9.140625" style="38"/>
    <col min="7914" max="7914" width="10.28515625" style="38" bestFit="1" customWidth="1"/>
    <col min="7915" max="7916" width="9.7109375" style="38" customWidth="1"/>
    <col min="7917" max="7917" width="8.7109375" style="38" customWidth="1"/>
    <col min="7918" max="7919" width="9.7109375" style="38" customWidth="1"/>
    <col min="7920" max="7920" width="11.7109375" style="38" customWidth="1"/>
    <col min="7921" max="7921" width="9.140625" style="38" customWidth="1"/>
    <col min="7922" max="7922" width="8.7109375" style="38" customWidth="1"/>
    <col min="7923" max="7923" width="10.140625" style="38" customWidth="1"/>
    <col min="7924" max="7926" width="9.140625" style="38" customWidth="1"/>
    <col min="7927" max="7927" width="8.7109375" style="38" customWidth="1"/>
    <col min="7928" max="7928" width="10.140625" style="38" customWidth="1"/>
    <col min="7929" max="7930" width="9.140625" style="38" customWidth="1"/>
    <col min="7931" max="7931" width="10.140625" style="38" customWidth="1"/>
    <col min="7932" max="7932" width="11.140625" style="38" customWidth="1"/>
    <col min="7933" max="7933" width="9.140625" style="38" customWidth="1"/>
    <col min="7934" max="8150" width="9.140625" style="38"/>
    <col min="8151" max="8151" width="13" style="38" customWidth="1"/>
    <col min="8152" max="8152" width="10.85546875" style="38" customWidth="1"/>
    <col min="8153" max="8153" width="9.140625" style="38"/>
    <col min="8154" max="8154" width="11.7109375" style="38" customWidth="1"/>
    <col min="8155" max="8165" width="9.140625" style="38"/>
    <col min="8166" max="8167" width="10.28515625" style="38" bestFit="1" customWidth="1"/>
    <col min="8168" max="8169" width="9.140625" style="38"/>
    <col min="8170" max="8170" width="10.28515625" style="38" bestFit="1" customWidth="1"/>
    <col min="8171" max="8172" width="9.7109375" style="38" customWidth="1"/>
    <col min="8173" max="8173" width="8.7109375" style="38" customWidth="1"/>
    <col min="8174" max="8175" width="9.7109375" style="38" customWidth="1"/>
    <col min="8176" max="8176" width="11.7109375" style="38" customWidth="1"/>
    <col min="8177" max="8177" width="9.140625" style="38" customWidth="1"/>
    <col min="8178" max="8178" width="8.7109375" style="38" customWidth="1"/>
    <col min="8179" max="8179" width="10.140625" style="38" customWidth="1"/>
    <col min="8180" max="8182" width="9.140625" style="38" customWidth="1"/>
    <col min="8183" max="8183" width="8.7109375" style="38" customWidth="1"/>
    <col min="8184" max="8184" width="10.140625" style="38" customWidth="1"/>
    <col min="8185" max="8186" width="9.140625" style="38" customWidth="1"/>
    <col min="8187" max="8187" width="10.140625" style="38" customWidth="1"/>
    <col min="8188" max="8188" width="11.140625" style="38" customWidth="1"/>
    <col min="8189" max="8189" width="9.140625" style="38" customWidth="1"/>
    <col min="8190" max="8406" width="9.140625" style="38"/>
    <col min="8407" max="8407" width="13" style="38" customWidth="1"/>
    <col min="8408" max="8408" width="10.85546875" style="38" customWidth="1"/>
    <col min="8409" max="8409" width="9.140625" style="38"/>
    <col min="8410" max="8410" width="11.7109375" style="38" customWidth="1"/>
    <col min="8411" max="8421" width="9.140625" style="38"/>
    <col min="8422" max="8423" width="10.28515625" style="38" bestFit="1" customWidth="1"/>
    <col min="8424" max="8425" width="9.140625" style="38"/>
    <col min="8426" max="8426" width="10.28515625" style="38" bestFit="1" customWidth="1"/>
    <col min="8427" max="8428" width="9.7109375" style="38" customWidth="1"/>
    <col min="8429" max="8429" width="8.7109375" style="38" customWidth="1"/>
    <col min="8430" max="8431" width="9.7109375" style="38" customWidth="1"/>
    <col min="8432" max="8432" width="11.7109375" style="38" customWidth="1"/>
    <col min="8433" max="8433" width="9.140625" style="38" customWidth="1"/>
    <col min="8434" max="8434" width="8.7109375" style="38" customWidth="1"/>
    <col min="8435" max="8435" width="10.140625" style="38" customWidth="1"/>
    <col min="8436" max="8438" width="9.140625" style="38" customWidth="1"/>
    <col min="8439" max="8439" width="8.7109375" style="38" customWidth="1"/>
    <col min="8440" max="8440" width="10.140625" style="38" customWidth="1"/>
    <col min="8441" max="8442" width="9.140625" style="38" customWidth="1"/>
    <col min="8443" max="8443" width="10.140625" style="38" customWidth="1"/>
    <col min="8444" max="8444" width="11.140625" style="38" customWidth="1"/>
    <col min="8445" max="8445" width="9.140625" style="38" customWidth="1"/>
    <col min="8446" max="8662" width="9.140625" style="38"/>
    <col min="8663" max="8663" width="13" style="38" customWidth="1"/>
    <col min="8664" max="8664" width="10.85546875" style="38" customWidth="1"/>
    <col min="8665" max="8665" width="9.140625" style="38"/>
    <col min="8666" max="8666" width="11.7109375" style="38" customWidth="1"/>
    <col min="8667" max="8677" width="9.140625" style="38"/>
    <col min="8678" max="8679" width="10.28515625" style="38" bestFit="1" customWidth="1"/>
    <col min="8680" max="8681" width="9.140625" style="38"/>
    <col min="8682" max="8682" width="10.28515625" style="38" bestFit="1" customWidth="1"/>
    <col min="8683" max="8684" width="9.7109375" style="38" customWidth="1"/>
    <col min="8685" max="8685" width="8.7109375" style="38" customWidth="1"/>
    <col min="8686" max="8687" width="9.7109375" style="38" customWidth="1"/>
    <col min="8688" max="8688" width="11.7109375" style="38" customWidth="1"/>
    <col min="8689" max="8689" width="9.140625" style="38" customWidth="1"/>
    <col min="8690" max="8690" width="8.7109375" style="38" customWidth="1"/>
    <col min="8691" max="8691" width="10.140625" style="38" customWidth="1"/>
    <col min="8692" max="8694" width="9.140625" style="38" customWidth="1"/>
    <col min="8695" max="8695" width="8.7109375" style="38" customWidth="1"/>
    <col min="8696" max="8696" width="10.140625" style="38" customWidth="1"/>
    <col min="8697" max="8698" width="9.140625" style="38" customWidth="1"/>
    <col min="8699" max="8699" width="10.140625" style="38" customWidth="1"/>
    <col min="8700" max="8700" width="11.140625" style="38" customWidth="1"/>
    <col min="8701" max="8701" width="9.140625" style="38" customWidth="1"/>
    <col min="8702" max="8918" width="9.140625" style="38"/>
    <col min="8919" max="8919" width="13" style="38" customWidth="1"/>
    <col min="8920" max="8920" width="10.85546875" style="38" customWidth="1"/>
    <col min="8921" max="8921" width="9.140625" style="38"/>
    <col min="8922" max="8922" width="11.7109375" style="38" customWidth="1"/>
    <col min="8923" max="8933" width="9.140625" style="38"/>
    <col min="8934" max="8935" width="10.28515625" style="38" bestFit="1" customWidth="1"/>
    <col min="8936" max="8937" width="9.140625" style="38"/>
    <col min="8938" max="8938" width="10.28515625" style="38" bestFit="1" customWidth="1"/>
    <col min="8939" max="8940" width="9.7109375" style="38" customWidth="1"/>
    <col min="8941" max="8941" width="8.7109375" style="38" customWidth="1"/>
    <col min="8942" max="8943" width="9.7109375" style="38" customWidth="1"/>
    <col min="8944" max="8944" width="11.7109375" style="38" customWidth="1"/>
    <col min="8945" max="8945" width="9.140625" style="38" customWidth="1"/>
    <col min="8946" max="8946" width="8.7109375" style="38" customWidth="1"/>
    <col min="8947" max="8947" width="10.140625" style="38" customWidth="1"/>
    <col min="8948" max="8950" width="9.140625" style="38" customWidth="1"/>
    <col min="8951" max="8951" width="8.7109375" style="38" customWidth="1"/>
    <col min="8952" max="8952" width="10.140625" style="38" customWidth="1"/>
    <col min="8953" max="8954" width="9.140625" style="38" customWidth="1"/>
    <col min="8955" max="8955" width="10.140625" style="38" customWidth="1"/>
    <col min="8956" max="8956" width="11.140625" style="38" customWidth="1"/>
    <col min="8957" max="8957" width="9.140625" style="38" customWidth="1"/>
    <col min="8958" max="9174" width="9.140625" style="38"/>
    <col min="9175" max="9175" width="13" style="38" customWidth="1"/>
    <col min="9176" max="9176" width="10.85546875" style="38" customWidth="1"/>
    <col min="9177" max="9177" width="9.140625" style="38"/>
    <col min="9178" max="9178" width="11.7109375" style="38" customWidth="1"/>
    <col min="9179" max="9189" width="9.140625" style="38"/>
    <col min="9190" max="9191" width="10.28515625" style="38" bestFit="1" customWidth="1"/>
    <col min="9192" max="9193" width="9.140625" style="38"/>
    <col min="9194" max="9194" width="10.28515625" style="38" bestFit="1" customWidth="1"/>
    <col min="9195" max="9196" width="9.7109375" style="38" customWidth="1"/>
    <col min="9197" max="9197" width="8.7109375" style="38" customWidth="1"/>
    <col min="9198" max="9199" width="9.7109375" style="38" customWidth="1"/>
    <col min="9200" max="9200" width="11.7109375" style="38" customWidth="1"/>
    <col min="9201" max="9201" width="9.140625" style="38" customWidth="1"/>
    <col min="9202" max="9202" width="8.7109375" style="38" customWidth="1"/>
    <col min="9203" max="9203" width="10.140625" style="38" customWidth="1"/>
    <col min="9204" max="9206" width="9.140625" style="38" customWidth="1"/>
    <col min="9207" max="9207" width="8.7109375" style="38" customWidth="1"/>
    <col min="9208" max="9208" width="10.140625" style="38" customWidth="1"/>
    <col min="9209" max="9210" width="9.140625" style="38" customWidth="1"/>
    <col min="9211" max="9211" width="10.140625" style="38" customWidth="1"/>
    <col min="9212" max="9212" width="11.140625" style="38" customWidth="1"/>
    <col min="9213" max="9213" width="9.140625" style="38" customWidth="1"/>
    <col min="9214" max="9430" width="9.140625" style="38"/>
    <col min="9431" max="9431" width="13" style="38" customWidth="1"/>
    <col min="9432" max="9432" width="10.85546875" style="38" customWidth="1"/>
    <col min="9433" max="9433" width="9.140625" style="38"/>
    <col min="9434" max="9434" width="11.7109375" style="38" customWidth="1"/>
    <col min="9435" max="9445" width="9.140625" style="38"/>
    <col min="9446" max="9447" width="10.28515625" style="38" bestFit="1" customWidth="1"/>
    <col min="9448" max="9449" width="9.140625" style="38"/>
    <col min="9450" max="9450" width="10.28515625" style="38" bestFit="1" customWidth="1"/>
    <col min="9451" max="9452" width="9.7109375" style="38" customWidth="1"/>
    <col min="9453" max="9453" width="8.7109375" style="38" customWidth="1"/>
    <col min="9454" max="9455" width="9.7109375" style="38" customWidth="1"/>
    <col min="9456" max="9456" width="11.7109375" style="38" customWidth="1"/>
    <col min="9457" max="9457" width="9.140625" style="38" customWidth="1"/>
    <col min="9458" max="9458" width="8.7109375" style="38" customWidth="1"/>
    <col min="9459" max="9459" width="10.140625" style="38" customWidth="1"/>
    <col min="9460" max="9462" width="9.140625" style="38" customWidth="1"/>
    <col min="9463" max="9463" width="8.7109375" style="38" customWidth="1"/>
    <col min="9464" max="9464" width="10.140625" style="38" customWidth="1"/>
    <col min="9465" max="9466" width="9.140625" style="38" customWidth="1"/>
    <col min="9467" max="9467" width="10.140625" style="38" customWidth="1"/>
    <col min="9468" max="9468" width="11.140625" style="38" customWidth="1"/>
    <col min="9469" max="9469" width="9.140625" style="38" customWidth="1"/>
    <col min="9470" max="9686" width="9.140625" style="38"/>
    <col min="9687" max="9687" width="13" style="38" customWidth="1"/>
    <col min="9688" max="9688" width="10.85546875" style="38" customWidth="1"/>
    <col min="9689" max="9689" width="9.140625" style="38"/>
    <col min="9690" max="9690" width="11.7109375" style="38" customWidth="1"/>
    <col min="9691" max="9701" width="9.140625" style="38"/>
    <col min="9702" max="9703" width="10.28515625" style="38" bestFit="1" customWidth="1"/>
    <col min="9704" max="9705" width="9.140625" style="38"/>
    <col min="9706" max="9706" width="10.28515625" style="38" bestFit="1" customWidth="1"/>
    <col min="9707" max="9708" width="9.7109375" style="38" customWidth="1"/>
    <col min="9709" max="9709" width="8.7109375" style="38" customWidth="1"/>
    <col min="9710" max="9711" width="9.7109375" style="38" customWidth="1"/>
    <col min="9712" max="9712" width="11.7109375" style="38" customWidth="1"/>
    <col min="9713" max="9713" width="9.140625" style="38" customWidth="1"/>
    <col min="9714" max="9714" width="8.7109375" style="38" customWidth="1"/>
    <col min="9715" max="9715" width="10.140625" style="38" customWidth="1"/>
    <col min="9716" max="9718" width="9.140625" style="38" customWidth="1"/>
    <col min="9719" max="9719" width="8.7109375" style="38" customWidth="1"/>
    <col min="9720" max="9720" width="10.140625" style="38" customWidth="1"/>
    <col min="9721" max="9722" width="9.140625" style="38" customWidth="1"/>
    <col min="9723" max="9723" width="10.140625" style="38" customWidth="1"/>
    <col min="9724" max="9724" width="11.140625" style="38" customWidth="1"/>
    <col min="9725" max="9725" width="9.140625" style="38" customWidth="1"/>
    <col min="9726" max="9942" width="9.140625" style="38"/>
    <col min="9943" max="9943" width="13" style="38" customWidth="1"/>
    <col min="9944" max="9944" width="10.85546875" style="38" customWidth="1"/>
    <col min="9945" max="9945" width="9.140625" style="38"/>
    <col min="9946" max="9946" width="11.7109375" style="38" customWidth="1"/>
    <col min="9947" max="9957" width="9.140625" style="38"/>
    <col min="9958" max="9959" width="10.28515625" style="38" bestFit="1" customWidth="1"/>
    <col min="9960" max="9961" width="9.140625" style="38"/>
    <col min="9962" max="9962" width="10.28515625" style="38" bestFit="1" customWidth="1"/>
    <col min="9963" max="9964" width="9.7109375" style="38" customWidth="1"/>
    <col min="9965" max="9965" width="8.7109375" style="38" customWidth="1"/>
    <col min="9966" max="9967" width="9.7109375" style="38" customWidth="1"/>
    <col min="9968" max="9968" width="11.7109375" style="38" customWidth="1"/>
    <col min="9969" max="9969" width="9.140625" style="38" customWidth="1"/>
    <col min="9970" max="9970" width="8.7109375" style="38" customWidth="1"/>
    <col min="9971" max="9971" width="10.140625" style="38" customWidth="1"/>
    <col min="9972" max="9974" width="9.140625" style="38" customWidth="1"/>
    <col min="9975" max="9975" width="8.7109375" style="38" customWidth="1"/>
    <col min="9976" max="9976" width="10.140625" style="38" customWidth="1"/>
    <col min="9977" max="9978" width="9.140625" style="38" customWidth="1"/>
    <col min="9979" max="9979" width="10.140625" style="38" customWidth="1"/>
    <col min="9980" max="9980" width="11.140625" style="38" customWidth="1"/>
    <col min="9981" max="9981" width="9.140625" style="38" customWidth="1"/>
    <col min="9982" max="10198" width="9.140625" style="38"/>
    <col min="10199" max="10199" width="13" style="38" customWidth="1"/>
    <col min="10200" max="10200" width="10.85546875" style="38" customWidth="1"/>
    <col min="10201" max="10201" width="9.140625" style="38"/>
    <col min="10202" max="10202" width="11.7109375" style="38" customWidth="1"/>
    <col min="10203" max="10213" width="9.140625" style="38"/>
    <col min="10214" max="10215" width="10.28515625" style="38" bestFit="1" customWidth="1"/>
    <col min="10216" max="10217" width="9.140625" style="38"/>
    <col min="10218" max="10218" width="10.28515625" style="38" bestFit="1" customWidth="1"/>
    <col min="10219" max="10220" width="9.7109375" style="38" customWidth="1"/>
    <col min="10221" max="10221" width="8.7109375" style="38" customWidth="1"/>
    <col min="10222" max="10223" width="9.7109375" style="38" customWidth="1"/>
    <col min="10224" max="10224" width="11.7109375" style="38" customWidth="1"/>
    <col min="10225" max="10225" width="9.140625" style="38" customWidth="1"/>
    <col min="10226" max="10226" width="8.7109375" style="38" customWidth="1"/>
    <col min="10227" max="10227" width="10.140625" style="38" customWidth="1"/>
    <col min="10228" max="10230" width="9.140625" style="38" customWidth="1"/>
    <col min="10231" max="10231" width="8.7109375" style="38" customWidth="1"/>
    <col min="10232" max="10232" width="10.140625" style="38" customWidth="1"/>
    <col min="10233" max="10234" width="9.140625" style="38" customWidth="1"/>
    <col min="10235" max="10235" width="10.140625" style="38" customWidth="1"/>
    <col min="10236" max="10236" width="11.140625" style="38" customWidth="1"/>
    <col min="10237" max="10237" width="9.140625" style="38" customWidth="1"/>
    <col min="10238" max="10454" width="9.140625" style="38"/>
    <col min="10455" max="10455" width="13" style="38" customWidth="1"/>
    <col min="10456" max="10456" width="10.85546875" style="38" customWidth="1"/>
    <col min="10457" max="10457" width="9.140625" style="38"/>
    <col min="10458" max="10458" width="11.7109375" style="38" customWidth="1"/>
    <col min="10459" max="10469" width="9.140625" style="38"/>
    <col min="10470" max="10471" width="10.28515625" style="38" bestFit="1" customWidth="1"/>
    <col min="10472" max="10473" width="9.140625" style="38"/>
    <col min="10474" max="10474" width="10.28515625" style="38" bestFit="1" customWidth="1"/>
    <col min="10475" max="10476" width="9.7109375" style="38" customWidth="1"/>
    <col min="10477" max="10477" width="8.7109375" style="38" customWidth="1"/>
    <col min="10478" max="10479" width="9.7109375" style="38" customWidth="1"/>
    <col min="10480" max="10480" width="11.7109375" style="38" customWidth="1"/>
    <col min="10481" max="10481" width="9.140625" style="38" customWidth="1"/>
    <col min="10482" max="10482" width="8.7109375" style="38" customWidth="1"/>
    <col min="10483" max="10483" width="10.140625" style="38" customWidth="1"/>
    <col min="10484" max="10486" width="9.140625" style="38" customWidth="1"/>
    <col min="10487" max="10487" width="8.7109375" style="38" customWidth="1"/>
    <col min="10488" max="10488" width="10.140625" style="38" customWidth="1"/>
    <col min="10489" max="10490" width="9.140625" style="38" customWidth="1"/>
    <col min="10491" max="10491" width="10.140625" style="38" customWidth="1"/>
    <col min="10492" max="10492" width="11.140625" style="38" customWidth="1"/>
    <col min="10493" max="10493" width="9.140625" style="38" customWidth="1"/>
    <col min="10494" max="10710" width="9.140625" style="38"/>
    <col min="10711" max="10711" width="13" style="38" customWidth="1"/>
    <col min="10712" max="10712" width="10.85546875" style="38" customWidth="1"/>
    <col min="10713" max="10713" width="9.140625" style="38"/>
    <col min="10714" max="10714" width="11.7109375" style="38" customWidth="1"/>
    <col min="10715" max="10725" width="9.140625" style="38"/>
    <col min="10726" max="10727" width="10.28515625" style="38" bestFit="1" customWidth="1"/>
    <col min="10728" max="10729" width="9.140625" style="38"/>
    <col min="10730" max="10730" width="10.28515625" style="38" bestFit="1" customWidth="1"/>
    <col min="10731" max="10732" width="9.7109375" style="38" customWidth="1"/>
    <col min="10733" max="10733" width="8.7109375" style="38" customWidth="1"/>
    <col min="10734" max="10735" width="9.7109375" style="38" customWidth="1"/>
    <col min="10736" max="10736" width="11.7109375" style="38" customWidth="1"/>
    <col min="10737" max="10737" width="9.140625" style="38" customWidth="1"/>
    <col min="10738" max="10738" width="8.7109375" style="38" customWidth="1"/>
    <col min="10739" max="10739" width="10.140625" style="38" customWidth="1"/>
    <col min="10740" max="10742" width="9.140625" style="38" customWidth="1"/>
    <col min="10743" max="10743" width="8.7109375" style="38" customWidth="1"/>
    <col min="10744" max="10744" width="10.140625" style="38" customWidth="1"/>
    <col min="10745" max="10746" width="9.140625" style="38" customWidth="1"/>
    <col min="10747" max="10747" width="10.140625" style="38" customWidth="1"/>
    <col min="10748" max="10748" width="11.140625" style="38" customWidth="1"/>
    <col min="10749" max="10749" width="9.140625" style="38" customWidth="1"/>
    <col min="10750" max="10966" width="9.140625" style="38"/>
    <col min="10967" max="10967" width="13" style="38" customWidth="1"/>
    <col min="10968" max="10968" width="10.85546875" style="38" customWidth="1"/>
    <col min="10969" max="10969" width="9.140625" style="38"/>
    <col min="10970" max="10970" width="11.7109375" style="38" customWidth="1"/>
    <col min="10971" max="10981" width="9.140625" style="38"/>
    <col min="10982" max="10983" width="10.28515625" style="38" bestFit="1" customWidth="1"/>
    <col min="10984" max="10985" width="9.140625" style="38"/>
    <col min="10986" max="10986" width="10.28515625" style="38" bestFit="1" customWidth="1"/>
    <col min="10987" max="10988" width="9.7109375" style="38" customWidth="1"/>
    <col min="10989" max="10989" width="8.7109375" style="38" customWidth="1"/>
    <col min="10990" max="10991" width="9.7109375" style="38" customWidth="1"/>
    <col min="10992" max="10992" width="11.7109375" style="38" customWidth="1"/>
    <col min="10993" max="10993" width="9.140625" style="38" customWidth="1"/>
    <col min="10994" max="10994" width="8.7109375" style="38" customWidth="1"/>
    <col min="10995" max="10995" width="10.140625" style="38" customWidth="1"/>
    <col min="10996" max="10998" width="9.140625" style="38" customWidth="1"/>
    <col min="10999" max="10999" width="8.7109375" style="38" customWidth="1"/>
    <col min="11000" max="11000" width="10.140625" style="38" customWidth="1"/>
    <col min="11001" max="11002" width="9.140625" style="38" customWidth="1"/>
    <col min="11003" max="11003" width="10.140625" style="38" customWidth="1"/>
    <col min="11004" max="11004" width="11.140625" style="38" customWidth="1"/>
    <col min="11005" max="11005" width="9.140625" style="38" customWidth="1"/>
    <col min="11006" max="11222" width="9.140625" style="38"/>
    <col min="11223" max="11223" width="13" style="38" customWidth="1"/>
    <col min="11224" max="11224" width="10.85546875" style="38" customWidth="1"/>
    <col min="11225" max="11225" width="9.140625" style="38"/>
    <col min="11226" max="11226" width="11.7109375" style="38" customWidth="1"/>
    <col min="11227" max="11237" width="9.140625" style="38"/>
    <col min="11238" max="11239" width="10.28515625" style="38" bestFit="1" customWidth="1"/>
    <col min="11240" max="11241" width="9.140625" style="38"/>
    <col min="11242" max="11242" width="10.28515625" style="38" bestFit="1" customWidth="1"/>
    <col min="11243" max="11244" width="9.7109375" style="38" customWidth="1"/>
    <col min="11245" max="11245" width="8.7109375" style="38" customWidth="1"/>
    <col min="11246" max="11247" width="9.7109375" style="38" customWidth="1"/>
    <col min="11248" max="11248" width="11.7109375" style="38" customWidth="1"/>
    <col min="11249" max="11249" width="9.140625" style="38" customWidth="1"/>
    <col min="11250" max="11250" width="8.7109375" style="38" customWidth="1"/>
    <col min="11251" max="11251" width="10.140625" style="38" customWidth="1"/>
    <col min="11252" max="11254" width="9.140625" style="38" customWidth="1"/>
    <col min="11255" max="11255" width="8.7109375" style="38" customWidth="1"/>
    <col min="11256" max="11256" width="10.140625" style="38" customWidth="1"/>
    <col min="11257" max="11258" width="9.140625" style="38" customWidth="1"/>
    <col min="11259" max="11259" width="10.140625" style="38" customWidth="1"/>
    <col min="11260" max="11260" width="11.140625" style="38" customWidth="1"/>
    <col min="11261" max="11261" width="9.140625" style="38" customWidth="1"/>
    <col min="11262" max="11478" width="9.140625" style="38"/>
    <col min="11479" max="11479" width="13" style="38" customWidth="1"/>
    <col min="11480" max="11480" width="10.85546875" style="38" customWidth="1"/>
    <col min="11481" max="11481" width="9.140625" style="38"/>
    <col min="11482" max="11482" width="11.7109375" style="38" customWidth="1"/>
    <col min="11483" max="11493" width="9.140625" style="38"/>
    <col min="11494" max="11495" width="10.28515625" style="38" bestFit="1" customWidth="1"/>
    <col min="11496" max="11497" width="9.140625" style="38"/>
    <col min="11498" max="11498" width="10.28515625" style="38" bestFit="1" customWidth="1"/>
    <col min="11499" max="11500" width="9.7109375" style="38" customWidth="1"/>
    <col min="11501" max="11501" width="8.7109375" style="38" customWidth="1"/>
    <col min="11502" max="11503" width="9.7109375" style="38" customWidth="1"/>
    <col min="11504" max="11504" width="11.7109375" style="38" customWidth="1"/>
    <col min="11505" max="11505" width="9.140625" style="38" customWidth="1"/>
    <col min="11506" max="11506" width="8.7109375" style="38" customWidth="1"/>
    <col min="11507" max="11507" width="10.140625" style="38" customWidth="1"/>
    <col min="11508" max="11510" width="9.140625" style="38" customWidth="1"/>
    <col min="11511" max="11511" width="8.7109375" style="38" customWidth="1"/>
    <col min="11512" max="11512" width="10.140625" style="38" customWidth="1"/>
    <col min="11513" max="11514" width="9.140625" style="38" customWidth="1"/>
    <col min="11515" max="11515" width="10.140625" style="38" customWidth="1"/>
    <col min="11516" max="11516" width="11.140625" style="38" customWidth="1"/>
    <col min="11517" max="11517" width="9.140625" style="38" customWidth="1"/>
    <col min="11518" max="11734" width="9.140625" style="38"/>
    <col min="11735" max="11735" width="13" style="38" customWidth="1"/>
    <col min="11736" max="11736" width="10.85546875" style="38" customWidth="1"/>
    <col min="11737" max="11737" width="9.140625" style="38"/>
    <col min="11738" max="11738" width="11.7109375" style="38" customWidth="1"/>
    <col min="11739" max="11749" width="9.140625" style="38"/>
    <col min="11750" max="11751" width="10.28515625" style="38" bestFit="1" customWidth="1"/>
    <col min="11752" max="11753" width="9.140625" style="38"/>
    <col min="11754" max="11754" width="10.28515625" style="38" bestFit="1" customWidth="1"/>
    <col min="11755" max="11756" width="9.7109375" style="38" customWidth="1"/>
    <col min="11757" max="11757" width="8.7109375" style="38" customWidth="1"/>
    <col min="11758" max="11759" width="9.7109375" style="38" customWidth="1"/>
    <col min="11760" max="11760" width="11.7109375" style="38" customWidth="1"/>
    <col min="11761" max="11761" width="9.140625" style="38" customWidth="1"/>
    <col min="11762" max="11762" width="8.7109375" style="38" customWidth="1"/>
    <col min="11763" max="11763" width="10.140625" style="38" customWidth="1"/>
    <col min="11764" max="11766" width="9.140625" style="38" customWidth="1"/>
    <col min="11767" max="11767" width="8.7109375" style="38" customWidth="1"/>
    <col min="11768" max="11768" width="10.140625" style="38" customWidth="1"/>
    <col min="11769" max="11770" width="9.140625" style="38" customWidth="1"/>
    <col min="11771" max="11771" width="10.140625" style="38" customWidth="1"/>
    <col min="11772" max="11772" width="11.140625" style="38" customWidth="1"/>
    <col min="11773" max="11773" width="9.140625" style="38" customWidth="1"/>
    <col min="11774" max="11990" width="9.140625" style="38"/>
    <col min="11991" max="11991" width="13" style="38" customWidth="1"/>
    <col min="11992" max="11992" width="10.85546875" style="38" customWidth="1"/>
    <col min="11993" max="11993" width="9.140625" style="38"/>
    <col min="11994" max="11994" width="11.7109375" style="38" customWidth="1"/>
    <col min="11995" max="12005" width="9.140625" style="38"/>
    <col min="12006" max="12007" width="10.28515625" style="38" bestFit="1" customWidth="1"/>
    <col min="12008" max="12009" width="9.140625" style="38"/>
    <col min="12010" max="12010" width="10.28515625" style="38" bestFit="1" customWidth="1"/>
    <col min="12011" max="12012" width="9.7109375" style="38" customWidth="1"/>
    <col min="12013" max="12013" width="8.7109375" style="38" customWidth="1"/>
    <col min="12014" max="12015" width="9.7109375" style="38" customWidth="1"/>
    <col min="12016" max="12016" width="11.7109375" style="38" customWidth="1"/>
    <col min="12017" max="12017" width="9.140625" style="38" customWidth="1"/>
    <col min="12018" max="12018" width="8.7109375" style="38" customWidth="1"/>
    <col min="12019" max="12019" width="10.140625" style="38" customWidth="1"/>
    <col min="12020" max="12022" width="9.140625" style="38" customWidth="1"/>
    <col min="12023" max="12023" width="8.7109375" style="38" customWidth="1"/>
    <col min="12024" max="12024" width="10.140625" style="38" customWidth="1"/>
    <col min="12025" max="12026" width="9.140625" style="38" customWidth="1"/>
    <col min="12027" max="12027" width="10.140625" style="38" customWidth="1"/>
    <col min="12028" max="12028" width="11.140625" style="38" customWidth="1"/>
    <col min="12029" max="12029" width="9.140625" style="38" customWidth="1"/>
    <col min="12030" max="12246" width="9.140625" style="38"/>
    <col min="12247" max="12247" width="13" style="38" customWidth="1"/>
    <col min="12248" max="12248" width="10.85546875" style="38" customWidth="1"/>
    <col min="12249" max="12249" width="9.140625" style="38"/>
    <col min="12250" max="12250" width="11.7109375" style="38" customWidth="1"/>
    <col min="12251" max="12261" width="9.140625" style="38"/>
    <col min="12262" max="12263" width="10.28515625" style="38" bestFit="1" customWidth="1"/>
    <col min="12264" max="12265" width="9.140625" style="38"/>
    <col min="12266" max="12266" width="10.28515625" style="38" bestFit="1" customWidth="1"/>
    <col min="12267" max="12268" width="9.7109375" style="38" customWidth="1"/>
    <col min="12269" max="12269" width="8.7109375" style="38" customWidth="1"/>
    <col min="12270" max="12271" width="9.7109375" style="38" customWidth="1"/>
    <col min="12272" max="12272" width="11.7109375" style="38" customWidth="1"/>
    <col min="12273" max="12273" width="9.140625" style="38" customWidth="1"/>
    <col min="12274" max="12274" width="8.7109375" style="38" customWidth="1"/>
    <col min="12275" max="12275" width="10.140625" style="38" customWidth="1"/>
    <col min="12276" max="12278" width="9.140625" style="38" customWidth="1"/>
    <col min="12279" max="12279" width="8.7109375" style="38" customWidth="1"/>
    <col min="12280" max="12280" width="10.140625" style="38" customWidth="1"/>
    <col min="12281" max="12282" width="9.140625" style="38" customWidth="1"/>
    <col min="12283" max="12283" width="10.140625" style="38" customWidth="1"/>
    <col min="12284" max="12284" width="11.140625" style="38" customWidth="1"/>
    <col min="12285" max="12285" width="9.140625" style="38" customWidth="1"/>
    <col min="12286" max="12502" width="9.140625" style="38"/>
    <col min="12503" max="12503" width="13" style="38" customWidth="1"/>
    <col min="12504" max="12504" width="10.85546875" style="38" customWidth="1"/>
    <col min="12505" max="12505" width="9.140625" style="38"/>
    <col min="12506" max="12506" width="11.7109375" style="38" customWidth="1"/>
    <col min="12507" max="12517" width="9.140625" style="38"/>
    <col min="12518" max="12519" width="10.28515625" style="38" bestFit="1" customWidth="1"/>
    <col min="12520" max="12521" width="9.140625" style="38"/>
    <col min="12522" max="12522" width="10.28515625" style="38" bestFit="1" customWidth="1"/>
    <col min="12523" max="12524" width="9.7109375" style="38" customWidth="1"/>
    <col min="12525" max="12525" width="8.7109375" style="38" customWidth="1"/>
    <col min="12526" max="12527" width="9.7109375" style="38" customWidth="1"/>
    <col min="12528" max="12528" width="11.7109375" style="38" customWidth="1"/>
    <col min="12529" max="12529" width="9.140625" style="38" customWidth="1"/>
    <col min="12530" max="12530" width="8.7109375" style="38" customWidth="1"/>
    <col min="12531" max="12531" width="10.140625" style="38" customWidth="1"/>
    <col min="12532" max="12534" width="9.140625" style="38" customWidth="1"/>
    <col min="12535" max="12535" width="8.7109375" style="38" customWidth="1"/>
    <col min="12536" max="12536" width="10.140625" style="38" customWidth="1"/>
    <col min="12537" max="12538" width="9.140625" style="38" customWidth="1"/>
    <col min="12539" max="12539" width="10.140625" style="38" customWidth="1"/>
    <col min="12540" max="12540" width="11.140625" style="38" customWidth="1"/>
    <col min="12541" max="12541" width="9.140625" style="38" customWidth="1"/>
    <col min="12542" max="12758" width="9.140625" style="38"/>
    <col min="12759" max="12759" width="13" style="38" customWidth="1"/>
    <col min="12760" max="12760" width="10.85546875" style="38" customWidth="1"/>
    <col min="12761" max="12761" width="9.140625" style="38"/>
    <col min="12762" max="12762" width="11.7109375" style="38" customWidth="1"/>
    <col min="12763" max="12773" width="9.140625" style="38"/>
    <col min="12774" max="12775" width="10.28515625" style="38" bestFit="1" customWidth="1"/>
    <col min="12776" max="12777" width="9.140625" style="38"/>
    <col min="12778" max="12778" width="10.28515625" style="38" bestFit="1" customWidth="1"/>
    <col min="12779" max="12780" width="9.7109375" style="38" customWidth="1"/>
    <col min="12781" max="12781" width="8.7109375" style="38" customWidth="1"/>
    <col min="12782" max="12783" width="9.7109375" style="38" customWidth="1"/>
    <col min="12784" max="12784" width="11.7109375" style="38" customWidth="1"/>
    <col min="12785" max="12785" width="9.140625" style="38" customWidth="1"/>
    <col min="12786" max="12786" width="8.7109375" style="38" customWidth="1"/>
    <col min="12787" max="12787" width="10.140625" style="38" customWidth="1"/>
    <col min="12788" max="12790" width="9.140625" style="38" customWidth="1"/>
    <col min="12791" max="12791" width="8.7109375" style="38" customWidth="1"/>
    <col min="12792" max="12792" width="10.140625" style="38" customWidth="1"/>
    <col min="12793" max="12794" width="9.140625" style="38" customWidth="1"/>
    <col min="12795" max="12795" width="10.140625" style="38" customWidth="1"/>
    <col min="12796" max="12796" width="11.140625" style="38" customWidth="1"/>
    <col min="12797" max="12797" width="9.140625" style="38" customWidth="1"/>
    <col min="12798" max="13014" width="9.140625" style="38"/>
    <col min="13015" max="13015" width="13" style="38" customWidth="1"/>
    <col min="13016" max="13016" width="10.85546875" style="38" customWidth="1"/>
    <col min="13017" max="13017" width="9.140625" style="38"/>
    <col min="13018" max="13018" width="11.7109375" style="38" customWidth="1"/>
    <col min="13019" max="13029" width="9.140625" style="38"/>
    <col min="13030" max="13031" width="10.28515625" style="38" bestFit="1" customWidth="1"/>
    <col min="13032" max="13033" width="9.140625" style="38"/>
    <col min="13034" max="13034" width="10.28515625" style="38" bestFit="1" customWidth="1"/>
    <col min="13035" max="13036" width="9.7109375" style="38" customWidth="1"/>
    <col min="13037" max="13037" width="8.7109375" style="38" customWidth="1"/>
    <col min="13038" max="13039" width="9.7109375" style="38" customWidth="1"/>
    <col min="13040" max="13040" width="11.7109375" style="38" customWidth="1"/>
    <col min="13041" max="13041" width="9.140625" style="38" customWidth="1"/>
    <col min="13042" max="13042" width="8.7109375" style="38" customWidth="1"/>
    <col min="13043" max="13043" width="10.140625" style="38" customWidth="1"/>
    <col min="13044" max="13046" width="9.140625" style="38" customWidth="1"/>
    <col min="13047" max="13047" width="8.7109375" style="38" customWidth="1"/>
    <col min="13048" max="13048" width="10.140625" style="38" customWidth="1"/>
    <col min="13049" max="13050" width="9.140625" style="38" customWidth="1"/>
    <col min="13051" max="13051" width="10.140625" style="38" customWidth="1"/>
    <col min="13052" max="13052" width="11.140625" style="38" customWidth="1"/>
    <col min="13053" max="13053" width="9.140625" style="38" customWidth="1"/>
    <col min="13054" max="13270" width="9.140625" style="38"/>
    <col min="13271" max="13271" width="13" style="38" customWidth="1"/>
    <col min="13272" max="13272" width="10.85546875" style="38" customWidth="1"/>
    <col min="13273" max="13273" width="9.140625" style="38"/>
    <col min="13274" max="13274" width="11.7109375" style="38" customWidth="1"/>
    <col min="13275" max="13285" width="9.140625" style="38"/>
    <col min="13286" max="13287" width="10.28515625" style="38" bestFit="1" customWidth="1"/>
    <col min="13288" max="13289" width="9.140625" style="38"/>
    <col min="13290" max="13290" width="10.28515625" style="38" bestFit="1" customWidth="1"/>
    <col min="13291" max="13292" width="9.7109375" style="38" customWidth="1"/>
    <col min="13293" max="13293" width="8.7109375" style="38" customWidth="1"/>
    <col min="13294" max="13295" width="9.7109375" style="38" customWidth="1"/>
    <col min="13296" max="13296" width="11.7109375" style="38" customWidth="1"/>
    <col min="13297" max="13297" width="9.140625" style="38" customWidth="1"/>
    <col min="13298" max="13298" width="8.7109375" style="38" customWidth="1"/>
    <col min="13299" max="13299" width="10.140625" style="38" customWidth="1"/>
    <col min="13300" max="13302" width="9.140625" style="38" customWidth="1"/>
    <col min="13303" max="13303" width="8.7109375" style="38" customWidth="1"/>
    <col min="13304" max="13304" width="10.140625" style="38" customWidth="1"/>
    <col min="13305" max="13306" width="9.140625" style="38" customWidth="1"/>
    <col min="13307" max="13307" width="10.140625" style="38" customWidth="1"/>
    <col min="13308" max="13308" width="11.140625" style="38" customWidth="1"/>
    <col min="13309" max="13309" width="9.140625" style="38" customWidth="1"/>
    <col min="13310" max="13526" width="9.140625" style="38"/>
    <col min="13527" max="13527" width="13" style="38" customWidth="1"/>
    <col min="13528" max="13528" width="10.85546875" style="38" customWidth="1"/>
    <col min="13529" max="13529" width="9.140625" style="38"/>
    <col min="13530" max="13530" width="11.7109375" style="38" customWidth="1"/>
    <col min="13531" max="13541" width="9.140625" style="38"/>
    <col min="13542" max="13543" width="10.28515625" style="38" bestFit="1" customWidth="1"/>
    <col min="13544" max="13545" width="9.140625" style="38"/>
    <col min="13546" max="13546" width="10.28515625" style="38" bestFit="1" customWidth="1"/>
    <col min="13547" max="13548" width="9.7109375" style="38" customWidth="1"/>
    <col min="13549" max="13549" width="8.7109375" style="38" customWidth="1"/>
    <col min="13550" max="13551" width="9.7109375" style="38" customWidth="1"/>
    <col min="13552" max="13552" width="11.7109375" style="38" customWidth="1"/>
    <col min="13553" max="13553" width="9.140625" style="38" customWidth="1"/>
    <col min="13554" max="13554" width="8.7109375" style="38" customWidth="1"/>
    <col min="13555" max="13555" width="10.140625" style="38" customWidth="1"/>
    <col min="13556" max="13558" width="9.140625" style="38" customWidth="1"/>
    <col min="13559" max="13559" width="8.7109375" style="38" customWidth="1"/>
    <col min="13560" max="13560" width="10.140625" style="38" customWidth="1"/>
    <col min="13561" max="13562" width="9.140625" style="38" customWidth="1"/>
    <col min="13563" max="13563" width="10.140625" style="38" customWidth="1"/>
    <col min="13564" max="13564" width="11.140625" style="38" customWidth="1"/>
    <col min="13565" max="13565" width="9.140625" style="38" customWidth="1"/>
    <col min="13566" max="13782" width="9.140625" style="38"/>
    <col min="13783" max="13783" width="13" style="38" customWidth="1"/>
    <col min="13784" max="13784" width="10.85546875" style="38" customWidth="1"/>
    <col min="13785" max="13785" width="9.140625" style="38"/>
    <col min="13786" max="13786" width="11.7109375" style="38" customWidth="1"/>
    <col min="13787" max="13797" width="9.140625" style="38"/>
    <col min="13798" max="13799" width="10.28515625" style="38" bestFit="1" customWidth="1"/>
    <col min="13800" max="13801" width="9.140625" style="38"/>
    <col min="13802" max="13802" width="10.28515625" style="38" bestFit="1" customWidth="1"/>
    <col min="13803" max="13804" width="9.7109375" style="38" customWidth="1"/>
    <col min="13805" max="13805" width="8.7109375" style="38" customWidth="1"/>
    <col min="13806" max="13807" width="9.7109375" style="38" customWidth="1"/>
    <col min="13808" max="13808" width="11.7109375" style="38" customWidth="1"/>
    <col min="13809" max="13809" width="9.140625" style="38" customWidth="1"/>
    <col min="13810" max="13810" width="8.7109375" style="38" customWidth="1"/>
    <col min="13811" max="13811" width="10.140625" style="38" customWidth="1"/>
    <col min="13812" max="13814" width="9.140625" style="38" customWidth="1"/>
    <col min="13815" max="13815" width="8.7109375" style="38" customWidth="1"/>
    <col min="13816" max="13816" width="10.140625" style="38" customWidth="1"/>
    <col min="13817" max="13818" width="9.140625" style="38" customWidth="1"/>
    <col min="13819" max="13819" width="10.140625" style="38" customWidth="1"/>
    <col min="13820" max="13820" width="11.140625" style="38" customWidth="1"/>
    <col min="13821" max="13821" width="9.140625" style="38" customWidth="1"/>
    <col min="13822" max="14038" width="9.140625" style="38"/>
    <col min="14039" max="14039" width="13" style="38" customWidth="1"/>
    <col min="14040" max="14040" width="10.85546875" style="38" customWidth="1"/>
    <col min="14041" max="14041" width="9.140625" style="38"/>
    <col min="14042" max="14042" width="11.7109375" style="38" customWidth="1"/>
    <col min="14043" max="14053" width="9.140625" style="38"/>
    <col min="14054" max="14055" width="10.28515625" style="38" bestFit="1" customWidth="1"/>
    <col min="14056" max="14057" width="9.140625" style="38"/>
    <col min="14058" max="14058" width="10.28515625" style="38" bestFit="1" customWidth="1"/>
    <col min="14059" max="14060" width="9.7109375" style="38" customWidth="1"/>
    <col min="14061" max="14061" width="8.7109375" style="38" customWidth="1"/>
    <col min="14062" max="14063" width="9.7109375" style="38" customWidth="1"/>
    <col min="14064" max="14064" width="11.7109375" style="38" customWidth="1"/>
    <col min="14065" max="14065" width="9.140625" style="38" customWidth="1"/>
    <col min="14066" max="14066" width="8.7109375" style="38" customWidth="1"/>
    <col min="14067" max="14067" width="10.140625" style="38" customWidth="1"/>
    <col min="14068" max="14070" width="9.140625" style="38" customWidth="1"/>
    <col min="14071" max="14071" width="8.7109375" style="38" customWidth="1"/>
    <col min="14072" max="14072" width="10.140625" style="38" customWidth="1"/>
    <col min="14073" max="14074" width="9.140625" style="38" customWidth="1"/>
    <col min="14075" max="14075" width="10.140625" style="38" customWidth="1"/>
    <col min="14076" max="14076" width="11.140625" style="38" customWidth="1"/>
    <col min="14077" max="14077" width="9.140625" style="38" customWidth="1"/>
    <col min="14078" max="14294" width="9.140625" style="38"/>
    <col min="14295" max="14295" width="13" style="38" customWidth="1"/>
    <col min="14296" max="14296" width="10.85546875" style="38" customWidth="1"/>
    <col min="14297" max="14297" width="9.140625" style="38"/>
    <col min="14298" max="14298" width="11.7109375" style="38" customWidth="1"/>
    <col min="14299" max="14309" width="9.140625" style="38"/>
    <col min="14310" max="14311" width="10.28515625" style="38" bestFit="1" customWidth="1"/>
    <col min="14312" max="14313" width="9.140625" style="38"/>
    <col min="14314" max="14314" width="10.28515625" style="38" bestFit="1" customWidth="1"/>
    <col min="14315" max="14316" width="9.7109375" style="38" customWidth="1"/>
    <col min="14317" max="14317" width="8.7109375" style="38" customWidth="1"/>
    <col min="14318" max="14319" width="9.7109375" style="38" customWidth="1"/>
    <col min="14320" max="14320" width="11.7109375" style="38" customWidth="1"/>
    <col min="14321" max="14321" width="9.140625" style="38" customWidth="1"/>
    <col min="14322" max="14322" width="8.7109375" style="38" customWidth="1"/>
    <col min="14323" max="14323" width="10.140625" style="38" customWidth="1"/>
    <col min="14324" max="14326" width="9.140625" style="38" customWidth="1"/>
    <col min="14327" max="14327" width="8.7109375" style="38" customWidth="1"/>
    <col min="14328" max="14328" width="10.140625" style="38" customWidth="1"/>
    <col min="14329" max="14330" width="9.140625" style="38" customWidth="1"/>
    <col min="14331" max="14331" width="10.140625" style="38" customWidth="1"/>
    <col min="14332" max="14332" width="11.140625" style="38" customWidth="1"/>
    <col min="14333" max="14333" width="9.140625" style="38" customWidth="1"/>
    <col min="14334" max="14550" width="9.140625" style="38"/>
    <col min="14551" max="14551" width="13" style="38" customWidth="1"/>
    <col min="14552" max="14552" width="10.85546875" style="38" customWidth="1"/>
    <col min="14553" max="14553" width="9.140625" style="38"/>
    <col min="14554" max="14554" width="11.7109375" style="38" customWidth="1"/>
    <col min="14555" max="14565" width="9.140625" style="38"/>
    <col min="14566" max="14567" width="10.28515625" style="38" bestFit="1" customWidth="1"/>
    <col min="14568" max="14569" width="9.140625" style="38"/>
    <col min="14570" max="14570" width="10.28515625" style="38" bestFit="1" customWidth="1"/>
    <col min="14571" max="14572" width="9.7109375" style="38" customWidth="1"/>
    <col min="14573" max="14573" width="8.7109375" style="38" customWidth="1"/>
    <col min="14574" max="14575" width="9.7109375" style="38" customWidth="1"/>
    <col min="14576" max="14576" width="11.7109375" style="38" customWidth="1"/>
    <col min="14577" max="14577" width="9.140625" style="38" customWidth="1"/>
    <col min="14578" max="14578" width="8.7109375" style="38" customWidth="1"/>
    <col min="14579" max="14579" width="10.140625" style="38" customWidth="1"/>
    <col min="14580" max="14582" width="9.140625" style="38" customWidth="1"/>
    <col min="14583" max="14583" width="8.7109375" style="38" customWidth="1"/>
    <col min="14584" max="14584" width="10.140625" style="38" customWidth="1"/>
    <col min="14585" max="14586" width="9.140625" style="38" customWidth="1"/>
    <col min="14587" max="14587" width="10.140625" style="38" customWidth="1"/>
    <col min="14588" max="14588" width="11.140625" style="38" customWidth="1"/>
    <col min="14589" max="14589" width="9.140625" style="38" customWidth="1"/>
    <col min="14590" max="14806" width="9.140625" style="38"/>
    <col min="14807" max="14807" width="13" style="38" customWidth="1"/>
    <col min="14808" max="14808" width="10.85546875" style="38" customWidth="1"/>
    <col min="14809" max="14809" width="9.140625" style="38"/>
    <col min="14810" max="14810" width="11.7109375" style="38" customWidth="1"/>
    <col min="14811" max="14821" width="9.140625" style="38"/>
    <col min="14822" max="14823" width="10.28515625" style="38" bestFit="1" customWidth="1"/>
    <col min="14824" max="14825" width="9.140625" style="38"/>
    <col min="14826" max="14826" width="10.28515625" style="38" bestFit="1" customWidth="1"/>
    <col min="14827" max="14828" width="9.7109375" style="38" customWidth="1"/>
    <col min="14829" max="14829" width="8.7109375" style="38" customWidth="1"/>
    <col min="14830" max="14831" width="9.7109375" style="38" customWidth="1"/>
    <col min="14832" max="14832" width="11.7109375" style="38" customWidth="1"/>
    <col min="14833" max="14833" width="9.140625" style="38" customWidth="1"/>
    <col min="14834" max="14834" width="8.7109375" style="38" customWidth="1"/>
    <col min="14835" max="14835" width="10.140625" style="38" customWidth="1"/>
    <col min="14836" max="14838" width="9.140625" style="38" customWidth="1"/>
    <col min="14839" max="14839" width="8.7109375" style="38" customWidth="1"/>
    <col min="14840" max="14840" width="10.140625" style="38" customWidth="1"/>
    <col min="14841" max="14842" width="9.140625" style="38" customWidth="1"/>
    <col min="14843" max="14843" width="10.140625" style="38" customWidth="1"/>
    <col min="14844" max="14844" width="11.140625" style="38" customWidth="1"/>
    <col min="14845" max="14845" width="9.140625" style="38" customWidth="1"/>
    <col min="14846" max="15062" width="9.140625" style="38"/>
    <col min="15063" max="15063" width="13" style="38" customWidth="1"/>
    <col min="15064" max="15064" width="10.85546875" style="38" customWidth="1"/>
    <col min="15065" max="15065" width="9.140625" style="38"/>
    <col min="15066" max="15066" width="11.7109375" style="38" customWidth="1"/>
    <col min="15067" max="15077" width="9.140625" style="38"/>
    <col min="15078" max="15079" width="10.28515625" style="38" bestFit="1" customWidth="1"/>
    <col min="15080" max="15081" width="9.140625" style="38"/>
    <col min="15082" max="15082" width="10.28515625" style="38" bestFit="1" customWidth="1"/>
    <col min="15083" max="15084" width="9.7109375" style="38" customWidth="1"/>
    <col min="15085" max="15085" width="8.7109375" style="38" customWidth="1"/>
    <col min="15086" max="15087" width="9.7109375" style="38" customWidth="1"/>
    <col min="15088" max="15088" width="11.7109375" style="38" customWidth="1"/>
    <col min="15089" max="15089" width="9.140625" style="38" customWidth="1"/>
    <col min="15090" max="15090" width="8.7109375" style="38" customWidth="1"/>
    <col min="15091" max="15091" width="10.140625" style="38" customWidth="1"/>
    <col min="15092" max="15094" width="9.140625" style="38" customWidth="1"/>
    <col min="15095" max="15095" width="8.7109375" style="38" customWidth="1"/>
    <col min="15096" max="15096" width="10.140625" style="38" customWidth="1"/>
    <col min="15097" max="15098" width="9.140625" style="38" customWidth="1"/>
    <col min="15099" max="15099" width="10.140625" style="38" customWidth="1"/>
    <col min="15100" max="15100" width="11.140625" style="38" customWidth="1"/>
    <col min="15101" max="15101" width="9.140625" style="38" customWidth="1"/>
    <col min="15102" max="15318" width="9.140625" style="38"/>
    <col min="15319" max="15319" width="13" style="38" customWidth="1"/>
    <col min="15320" max="15320" width="10.85546875" style="38" customWidth="1"/>
    <col min="15321" max="15321" width="9.140625" style="38"/>
    <col min="15322" max="15322" width="11.7109375" style="38" customWidth="1"/>
    <col min="15323" max="15333" width="9.140625" style="38"/>
    <col min="15334" max="15335" width="10.28515625" style="38" bestFit="1" customWidth="1"/>
    <col min="15336" max="15337" width="9.140625" style="38"/>
    <col min="15338" max="15338" width="10.28515625" style="38" bestFit="1" customWidth="1"/>
    <col min="15339" max="15340" width="9.7109375" style="38" customWidth="1"/>
    <col min="15341" max="15341" width="8.7109375" style="38" customWidth="1"/>
    <col min="15342" max="15343" width="9.7109375" style="38" customWidth="1"/>
    <col min="15344" max="15344" width="11.7109375" style="38" customWidth="1"/>
    <col min="15345" max="15345" width="9.140625" style="38" customWidth="1"/>
    <col min="15346" max="15346" width="8.7109375" style="38" customWidth="1"/>
    <col min="15347" max="15347" width="10.140625" style="38" customWidth="1"/>
    <col min="15348" max="15350" width="9.140625" style="38" customWidth="1"/>
    <col min="15351" max="15351" width="8.7109375" style="38" customWidth="1"/>
    <col min="15352" max="15352" width="10.140625" style="38" customWidth="1"/>
    <col min="15353" max="15354" width="9.140625" style="38" customWidth="1"/>
    <col min="15355" max="15355" width="10.140625" style="38" customWidth="1"/>
    <col min="15356" max="15356" width="11.140625" style="38" customWidth="1"/>
    <col min="15357" max="15357" width="9.140625" style="38" customWidth="1"/>
    <col min="15358" max="15574" width="9.140625" style="38"/>
    <col min="15575" max="15575" width="13" style="38" customWidth="1"/>
    <col min="15576" max="15576" width="10.85546875" style="38" customWidth="1"/>
    <col min="15577" max="15577" width="9.140625" style="38"/>
    <col min="15578" max="15578" width="11.7109375" style="38" customWidth="1"/>
    <col min="15579" max="15589" width="9.140625" style="38"/>
    <col min="15590" max="15591" width="10.28515625" style="38" bestFit="1" customWidth="1"/>
    <col min="15592" max="15593" width="9.140625" style="38"/>
    <col min="15594" max="15594" width="10.28515625" style="38" bestFit="1" customWidth="1"/>
    <col min="15595" max="15596" width="9.7109375" style="38" customWidth="1"/>
    <col min="15597" max="15597" width="8.7109375" style="38" customWidth="1"/>
    <col min="15598" max="15599" width="9.7109375" style="38" customWidth="1"/>
    <col min="15600" max="15600" width="11.7109375" style="38" customWidth="1"/>
    <col min="15601" max="15601" width="9.140625" style="38" customWidth="1"/>
    <col min="15602" max="15602" width="8.7109375" style="38" customWidth="1"/>
    <col min="15603" max="15603" width="10.140625" style="38" customWidth="1"/>
    <col min="15604" max="15606" width="9.140625" style="38" customWidth="1"/>
    <col min="15607" max="15607" width="8.7109375" style="38" customWidth="1"/>
    <col min="15608" max="15608" width="10.140625" style="38" customWidth="1"/>
    <col min="15609" max="15610" width="9.140625" style="38" customWidth="1"/>
    <col min="15611" max="15611" width="10.140625" style="38" customWidth="1"/>
    <col min="15612" max="15612" width="11.140625" style="38" customWidth="1"/>
    <col min="15613" max="15613" width="9.140625" style="38" customWidth="1"/>
    <col min="15614" max="15830" width="9.140625" style="38"/>
    <col min="15831" max="15831" width="13" style="38" customWidth="1"/>
    <col min="15832" max="15832" width="10.85546875" style="38" customWidth="1"/>
    <col min="15833" max="15833" width="9.140625" style="38"/>
    <col min="15834" max="15834" width="11.7109375" style="38" customWidth="1"/>
    <col min="15835" max="15845" width="9.140625" style="38"/>
    <col min="15846" max="15847" width="10.28515625" style="38" bestFit="1" customWidth="1"/>
    <col min="15848" max="15849" width="9.140625" style="38"/>
    <col min="15850" max="15850" width="10.28515625" style="38" bestFit="1" customWidth="1"/>
    <col min="15851" max="15852" width="9.7109375" style="38" customWidth="1"/>
    <col min="15853" max="15853" width="8.7109375" style="38" customWidth="1"/>
    <col min="15854" max="15855" width="9.7109375" style="38" customWidth="1"/>
    <col min="15856" max="15856" width="11.7109375" style="38" customWidth="1"/>
    <col min="15857" max="15857" width="9.140625" style="38" customWidth="1"/>
    <col min="15858" max="15858" width="8.7109375" style="38" customWidth="1"/>
    <col min="15859" max="15859" width="10.140625" style="38" customWidth="1"/>
    <col min="15860" max="15862" width="9.140625" style="38" customWidth="1"/>
    <col min="15863" max="15863" width="8.7109375" style="38" customWidth="1"/>
    <col min="15864" max="15864" width="10.140625" style="38" customWidth="1"/>
    <col min="15865" max="15866" width="9.140625" style="38" customWidth="1"/>
    <col min="15867" max="15867" width="10.140625" style="38" customWidth="1"/>
    <col min="15868" max="15868" width="11.140625" style="38" customWidth="1"/>
    <col min="15869" max="15869" width="9.140625" style="38" customWidth="1"/>
    <col min="15870" max="16086" width="9.140625" style="38"/>
    <col min="16087" max="16087" width="13" style="38" customWidth="1"/>
    <col min="16088" max="16088" width="10.85546875" style="38" customWidth="1"/>
    <col min="16089" max="16089" width="9.140625" style="38"/>
    <col min="16090" max="16090" width="11.7109375" style="38" customWidth="1"/>
    <col min="16091" max="16101" width="9.140625" style="38"/>
    <col min="16102" max="16103" width="10.28515625" style="38" bestFit="1" customWidth="1"/>
    <col min="16104" max="16105" width="9.140625" style="38"/>
    <col min="16106" max="16106" width="10.28515625" style="38" bestFit="1" customWidth="1"/>
    <col min="16107" max="16108" width="9.7109375" style="38" customWidth="1"/>
    <col min="16109" max="16109" width="8.7109375" style="38" customWidth="1"/>
    <col min="16110" max="16111" width="9.7109375" style="38" customWidth="1"/>
    <col min="16112" max="16112" width="11.7109375" style="38" customWidth="1"/>
    <col min="16113" max="16113" width="9.140625" style="38" customWidth="1"/>
    <col min="16114" max="16114" width="8.7109375" style="38" customWidth="1"/>
    <col min="16115" max="16115" width="10.140625" style="38" customWidth="1"/>
    <col min="16116" max="16118" width="9.140625" style="38" customWidth="1"/>
    <col min="16119" max="16119" width="8.7109375" style="38" customWidth="1"/>
    <col min="16120" max="16120" width="10.140625" style="38" customWidth="1"/>
    <col min="16121" max="16122" width="9.140625" style="38" customWidth="1"/>
    <col min="16123" max="16123" width="10.140625" style="38" customWidth="1"/>
    <col min="16124" max="16124" width="11.140625" style="38" customWidth="1"/>
    <col min="16125" max="16125" width="9.140625" style="38" customWidth="1"/>
    <col min="16126" max="16384" width="9.140625" style="38"/>
  </cols>
  <sheetData>
    <row r="1" spans="1:8" ht="26.25" x14ac:dyDescent="0.35">
      <c r="A1" s="40" t="s">
        <v>140</v>
      </c>
      <c r="B1" s="41"/>
      <c r="C1" s="41"/>
      <c r="D1" s="42" t="s">
        <v>141</v>
      </c>
      <c r="F1" s="45"/>
    </row>
    <row r="2" spans="1:8" ht="15.75" x14ac:dyDescent="0.25">
      <c r="A2" s="43"/>
      <c r="D2" s="44"/>
      <c r="F2" s="45"/>
    </row>
    <row r="3" spans="1:8" ht="15.75" x14ac:dyDescent="0.25">
      <c r="A3" s="43"/>
      <c r="D3" s="44"/>
      <c r="F3" s="45"/>
    </row>
    <row r="4" spans="1:8" ht="15.75" x14ac:dyDescent="0.25">
      <c r="A4" s="47"/>
      <c r="D4" s="44"/>
      <c r="F4" s="45"/>
    </row>
    <row r="5" spans="1:8" ht="15.75" x14ac:dyDescent="0.25">
      <c r="A5" s="43" t="s">
        <v>149</v>
      </c>
      <c r="D5" s="44"/>
      <c r="F5" s="45"/>
    </row>
    <row r="6" spans="1:8" ht="15.75" x14ac:dyDescent="0.25">
      <c r="A6" s="43"/>
      <c r="D6" s="44"/>
      <c r="F6" s="45"/>
    </row>
    <row r="7" spans="1:8" ht="15.75" x14ac:dyDescent="0.25">
      <c r="A7" s="43"/>
      <c r="D7" s="44"/>
      <c r="F7" s="45"/>
    </row>
    <row r="8" spans="1:8" ht="15.75" x14ac:dyDescent="0.25">
      <c r="A8" s="43"/>
      <c r="D8" s="44"/>
      <c r="F8" s="45"/>
    </row>
    <row r="9" spans="1:8" ht="15.75" x14ac:dyDescent="0.25">
      <c r="A9" s="47"/>
      <c r="D9" s="113" t="s">
        <v>143</v>
      </c>
      <c r="E9" s="114"/>
      <c r="F9" s="114"/>
      <c r="G9" s="45"/>
      <c r="H9" s="45"/>
    </row>
    <row r="10" spans="1:8" ht="31.5" x14ac:dyDescent="0.25">
      <c r="A10" s="39" t="s">
        <v>97</v>
      </c>
      <c r="B10" s="39" t="s">
        <v>134</v>
      </c>
      <c r="C10" s="39" t="s">
        <v>133</v>
      </c>
      <c r="D10" s="39" t="s">
        <v>34</v>
      </c>
      <c r="E10" s="39" t="s">
        <v>33</v>
      </c>
      <c r="F10" s="39" t="s">
        <v>87</v>
      </c>
    </row>
    <row r="11" spans="1:8" x14ac:dyDescent="0.25">
      <c r="A11" s="38" t="s">
        <v>82</v>
      </c>
      <c r="B11" s="38" t="s">
        <v>20</v>
      </c>
      <c r="C11" s="38" t="s">
        <v>83</v>
      </c>
      <c r="D11" s="61">
        <v>3.2200000000000002E-3</v>
      </c>
      <c r="E11" s="61">
        <v>1.8400000000000001E-3</v>
      </c>
      <c r="F11" s="61">
        <v>1.9E-3</v>
      </c>
      <c r="G11" s="60"/>
      <c r="H11" s="61"/>
    </row>
    <row r="12" spans="1:8" x14ac:dyDescent="0.25">
      <c r="A12" s="38" t="s">
        <v>82</v>
      </c>
      <c r="B12" s="38" t="s">
        <v>24</v>
      </c>
      <c r="C12" s="38" t="s">
        <v>83</v>
      </c>
      <c r="D12" s="61">
        <v>3.2200000000000002E-3</v>
      </c>
      <c r="E12" s="61">
        <v>1.8400000000000001E-3</v>
      </c>
      <c r="F12" s="61">
        <v>1.9E-3</v>
      </c>
      <c r="G12" s="60"/>
      <c r="H12" s="61"/>
    </row>
    <row r="13" spans="1:8" x14ac:dyDescent="0.25">
      <c r="A13" s="38" t="s">
        <v>82</v>
      </c>
      <c r="B13" s="38" t="s">
        <v>25</v>
      </c>
      <c r="C13" s="38" t="s">
        <v>83</v>
      </c>
      <c r="D13" s="61">
        <v>3.2200000000000002E-3</v>
      </c>
      <c r="E13" s="61">
        <v>1.8400000000000001E-3</v>
      </c>
      <c r="F13" s="61">
        <v>1.9E-3</v>
      </c>
      <c r="G13" s="60"/>
      <c r="H13" s="61"/>
    </row>
    <row r="14" spans="1:8" x14ac:dyDescent="0.25">
      <c r="A14" s="38" t="s">
        <v>82</v>
      </c>
      <c r="B14" s="38" t="s">
        <v>26</v>
      </c>
      <c r="C14" s="38" t="s">
        <v>83</v>
      </c>
      <c r="D14" s="61">
        <v>1.2800000000000001E-3</v>
      </c>
      <c r="E14" s="61">
        <v>8.3600000000000005E-4</v>
      </c>
      <c r="F14" s="61">
        <v>1.1900000000000001E-3</v>
      </c>
      <c r="G14" s="60"/>
      <c r="H14" s="61"/>
    </row>
    <row r="15" spans="1:8" x14ac:dyDescent="0.25">
      <c r="A15" s="38" t="s">
        <v>82</v>
      </c>
      <c r="B15" s="38" t="s">
        <v>27</v>
      </c>
      <c r="C15" s="38" t="s">
        <v>83</v>
      </c>
      <c r="D15" s="61">
        <v>1.2800000000000001E-3</v>
      </c>
      <c r="E15" s="61">
        <v>8.3600000000000005E-4</v>
      </c>
      <c r="F15" s="61">
        <v>1.1900000000000001E-3</v>
      </c>
      <c r="G15" s="60"/>
      <c r="H15" s="61"/>
    </row>
    <row r="16" spans="1:8" x14ac:dyDescent="0.25">
      <c r="A16" s="38" t="s">
        <v>82</v>
      </c>
      <c r="B16" s="38" t="s">
        <v>28</v>
      </c>
      <c r="C16" s="38" t="s">
        <v>83</v>
      </c>
      <c r="D16" s="61">
        <v>1.2800000000000001E-3</v>
      </c>
      <c r="E16" s="61">
        <v>8.3600000000000005E-4</v>
      </c>
      <c r="F16" s="61">
        <v>1.1900000000000001E-3</v>
      </c>
      <c r="G16" s="60"/>
      <c r="H16" s="61"/>
    </row>
    <row r="17" spans="1:8" x14ac:dyDescent="0.25">
      <c r="A17" s="38" t="s">
        <v>82</v>
      </c>
      <c r="B17" s="38" t="s">
        <v>29</v>
      </c>
      <c r="C17" s="38" t="s">
        <v>83</v>
      </c>
      <c r="D17" s="61">
        <v>1.2800000000000001E-3</v>
      </c>
      <c r="E17" s="61">
        <v>8.3600000000000005E-4</v>
      </c>
      <c r="F17" s="61">
        <v>1.1900000000000001E-3</v>
      </c>
      <c r="G17" s="60"/>
      <c r="H17" s="61"/>
    </row>
    <row r="18" spans="1:8" x14ac:dyDescent="0.25">
      <c r="A18" s="38" t="s">
        <v>82</v>
      </c>
      <c r="B18" s="38" t="s">
        <v>20</v>
      </c>
      <c r="C18" s="38" t="s">
        <v>84</v>
      </c>
      <c r="D18" s="61">
        <v>3.2200000000000002E-3</v>
      </c>
      <c r="E18" s="61">
        <v>1.8400000000000001E-3</v>
      </c>
      <c r="F18" s="61">
        <v>1.9E-3</v>
      </c>
      <c r="G18" s="60"/>
      <c r="H18" s="62"/>
    </row>
    <row r="19" spans="1:8" x14ac:dyDescent="0.25">
      <c r="A19" s="38" t="s">
        <v>82</v>
      </c>
      <c r="B19" s="38" t="s">
        <v>24</v>
      </c>
      <c r="C19" s="38" t="s">
        <v>84</v>
      </c>
      <c r="D19" s="61">
        <v>3.2200000000000002E-3</v>
      </c>
      <c r="E19" s="61">
        <v>1.8400000000000001E-3</v>
      </c>
      <c r="F19" s="61">
        <v>1.9E-3</v>
      </c>
      <c r="G19" s="60"/>
      <c r="H19" s="62"/>
    </row>
    <row r="20" spans="1:8" x14ac:dyDescent="0.25">
      <c r="A20" s="38" t="s">
        <v>82</v>
      </c>
      <c r="B20" s="38" t="s">
        <v>25</v>
      </c>
      <c r="C20" s="38" t="s">
        <v>84</v>
      </c>
      <c r="D20" s="61">
        <v>3.2200000000000002E-3</v>
      </c>
      <c r="E20" s="61">
        <v>1.8400000000000001E-3</v>
      </c>
      <c r="F20" s="61">
        <v>1.9E-3</v>
      </c>
      <c r="G20" s="60"/>
      <c r="H20" s="62"/>
    </row>
    <row r="21" spans="1:8" x14ac:dyDescent="0.25">
      <c r="A21" s="38" t="s">
        <v>82</v>
      </c>
      <c r="B21" s="38" t="s">
        <v>26</v>
      </c>
      <c r="C21" s="38" t="s">
        <v>84</v>
      </c>
      <c r="D21" s="61">
        <v>1.2800000000000001E-3</v>
      </c>
      <c r="E21" s="61">
        <v>8.3600000000000005E-4</v>
      </c>
      <c r="F21" s="61">
        <v>1.1900000000000001E-3</v>
      </c>
      <c r="G21" s="60"/>
      <c r="H21" s="62"/>
    </row>
    <row r="22" spans="1:8" x14ac:dyDescent="0.25">
      <c r="A22" s="38" t="s">
        <v>82</v>
      </c>
      <c r="B22" s="38" t="s">
        <v>27</v>
      </c>
      <c r="C22" s="38" t="s">
        <v>84</v>
      </c>
      <c r="D22" s="61">
        <v>1.2800000000000001E-3</v>
      </c>
      <c r="E22" s="61">
        <v>8.3600000000000005E-4</v>
      </c>
      <c r="F22" s="61">
        <v>1.1900000000000001E-3</v>
      </c>
      <c r="G22" s="60"/>
      <c r="H22" s="62"/>
    </row>
    <row r="23" spans="1:8" x14ac:dyDescent="0.25">
      <c r="A23" s="38" t="s">
        <v>82</v>
      </c>
      <c r="B23" s="38" t="s">
        <v>28</v>
      </c>
      <c r="C23" s="38" t="s">
        <v>84</v>
      </c>
      <c r="D23" s="61">
        <v>1.2800000000000001E-3</v>
      </c>
      <c r="E23" s="61">
        <v>8.3600000000000005E-4</v>
      </c>
      <c r="F23" s="61">
        <v>1.1900000000000001E-3</v>
      </c>
      <c r="G23" s="60"/>
      <c r="H23" s="62"/>
    </row>
    <row r="24" spans="1:8" x14ac:dyDescent="0.25">
      <c r="A24" s="38" t="s">
        <v>82</v>
      </c>
      <c r="B24" s="38" t="s">
        <v>29</v>
      </c>
      <c r="C24" s="38" t="s">
        <v>84</v>
      </c>
      <c r="D24" s="61">
        <v>1.2800000000000001E-3</v>
      </c>
      <c r="E24" s="61">
        <v>8.3600000000000005E-4</v>
      </c>
      <c r="F24" s="61">
        <v>1.1900000000000001E-3</v>
      </c>
      <c r="G24" s="60"/>
      <c r="H24" s="62"/>
    </row>
    <row r="25" spans="1:8" x14ac:dyDescent="0.25">
      <c r="A25" s="38" t="s">
        <v>82</v>
      </c>
      <c r="B25" s="38" t="s">
        <v>20</v>
      </c>
      <c r="C25" s="38" t="s">
        <v>85</v>
      </c>
      <c r="D25" s="61">
        <v>3.2200000000000002E-3</v>
      </c>
      <c r="E25" s="61">
        <v>1.8400000000000001E-3</v>
      </c>
      <c r="F25" s="61">
        <v>1.9E-3</v>
      </c>
      <c r="G25" s="60"/>
      <c r="H25" s="62"/>
    </row>
    <row r="26" spans="1:8" x14ac:dyDescent="0.25">
      <c r="A26" s="38" t="s">
        <v>82</v>
      </c>
      <c r="B26" s="38" t="s">
        <v>24</v>
      </c>
      <c r="C26" s="38" t="s">
        <v>85</v>
      </c>
      <c r="D26" s="61">
        <v>3.2200000000000002E-3</v>
      </c>
      <c r="E26" s="61">
        <v>1.8400000000000001E-3</v>
      </c>
      <c r="F26" s="61">
        <v>1.9E-3</v>
      </c>
      <c r="G26" s="60"/>
      <c r="H26" s="62"/>
    </row>
    <row r="27" spans="1:8" x14ac:dyDescent="0.25">
      <c r="A27" s="38" t="s">
        <v>82</v>
      </c>
      <c r="B27" s="38" t="s">
        <v>25</v>
      </c>
      <c r="C27" s="38" t="s">
        <v>85</v>
      </c>
      <c r="D27" s="61">
        <v>3.2200000000000002E-3</v>
      </c>
      <c r="E27" s="61">
        <v>1.8400000000000001E-3</v>
      </c>
      <c r="F27" s="61">
        <v>1.9E-3</v>
      </c>
      <c r="G27" s="60"/>
      <c r="H27" s="62"/>
    </row>
    <row r="28" spans="1:8" x14ac:dyDescent="0.25">
      <c r="A28" s="38" t="s">
        <v>82</v>
      </c>
      <c r="B28" s="38" t="s">
        <v>26</v>
      </c>
      <c r="C28" s="38" t="s">
        <v>85</v>
      </c>
      <c r="D28" s="61">
        <v>1.2800000000000001E-3</v>
      </c>
      <c r="E28" s="61">
        <v>8.3600000000000005E-4</v>
      </c>
      <c r="F28" s="61">
        <v>1.1900000000000001E-3</v>
      </c>
      <c r="G28" s="60"/>
      <c r="H28" s="62"/>
    </row>
    <row r="29" spans="1:8" x14ac:dyDescent="0.25">
      <c r="A29" s="38" t="s">
        <v>82</v>
      </c>
      <c r="B29" s="38" t="s">
        <v>27</v>
      </c>
      <c r="C29" s="38" t="s">
        <v>85</v>
      </c>
      <c r="D29" s="61">
        <v>1.2800000000000001E-3</v>
      </c>
      <c r="E29" s="61">
        <v>8.3600000000000005E-4</v>
      </c>
      <c r="F29" s="61">
        <v>1.1900000000000001E-3</v>
      </c>
      <c r="G29" s="60"/>
      <c r="H29" s="62"/>
    </row>
    <row r="30" spans="1:8" x14ac:dyDescent="0.25">
      <c r="A30" s="38" t="s">
        <v>82</v>
      </c>
      <c r="B30" s="38" t="s">
        <v>28</v>
      </c>
      <c r="C30" s="38" t="s">
        <v>85</v>
      </c>
      <c r="D30" s="61">
        <v>1.2800000000000001E-3</v>
      </c>
      <c r="E30" s="61">
        <v>8.3600000000000005E-4</v>
      </c>
      <c r="F30" s="61">
        <v>1.1900000000000001E-3</v>
      </c>
      <c r="G30" s="60"/>
      <c r="H30" s="62"/>
    </row>
    <row r="31" spans="1:8" x14ac:dyDescent="0.25">
      <c r="A31" s="38" t="s">
        <v>82</v>
      </c>
      <c r="B31" s="38" t="s">
        <v>29</v>
      </c>
      <c r="C31" s="38" t="s">
        <v>85</v>
      </c>
      <c r="D31" s="61">
        <v>1.2800000000000001E-3</v>
      </c>
      <c r="E31" s="61">
        <v>8.3600000000000005E-4</v>
      </c>
      <c r="F31" s="61">
        <v>1.1900000000000001E-3</v>
      </c>
      <c r="G31" s="60"/>
      <c r="H31" s="62"/>
    </row>
  </sheetData>
  <autoFilter ref="A10:F31"/>
  <mergeCells count="1">
    <mergeCell ref="D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70" zoomScaleNormal="70" workbookViewId="0">
      <pane xSplit="3" ySplit="8" topLeftCell="D9" activePane="bottomRight" state="frozen"/>
      <selection pane="topRight" activeCell="D1" sqref="D1"/>
      <selection pane="bottomLeft" activeCell="A9" sqref="A9"/>
      <selection pane="bottomRight" activeCell="B32" sqref="B32"/>
    </sheetView>
  </sheetViews>
  <sheetFormatPr defaultRowHeight="15" x14ac:dyDescent="0.25"/>
  <cols>
    <col min="1" max="1" width="17.7109375" style="25" bestFit="1" customWidth="1"/>
    <col min="2" max="2" width="19.140625" style="25" customWidth="1"/>
    <col min="3" max="3" width="11.85546875" style="25" customWidth="1"/>
    <col min="4" max="4" width="111" style="25" customWidth="1"/>
    <col min="5" max="15" width="14.28515625" style="25" customWidth="1"/>
    <col min="16" max="16" width="20.140625" style="25" bestFit="1" customWidth="1"/>
    <col min="17" max="17" width="15.140625" style="25" customWidth="1"/>
    <col min="18" max="18" width="30.5703125" style="25" bestFit="1" customWidth="1"/>
    <col min="19" max="19" width="6.85546875" style="25" bestFit="1" customWidth="1"/>
    <col min="20" max="256" width="9.140625" style="25"/>
    <col min="257" max="257" width="17.7109375" style="25" bestFit="1" customWidth="1"/>
    <col min="258" max="258" width="19.140625" style="25" customWidth="1"/>
    <col min="259" max="259" width="11.85546875" style="25" customWidth="1"/>
    <col min="260" max="260" width="111" style="25" customWidth="1"/>
    <col min="261" max="271" width="14.28515625" style="25" customWidth="1"/>
    <col min="272" max="272" width="20.140625" style="25" bestFit="1" customWidth="1"/>
    <col min="273" max="273" width="11.7109375" style="25" customWidth="1"/>
    <col min="274" max="274" width="30.5703125" style="25" bestFit="1" customWidth="1"/>
    <col min="275" max="275" width="6.85546875" style="25" bestFit="1" customWidth="1"/>
    <col min="276" max="512" width="9.140625" style="25"/>
    <col min="513" max="513" width="17.7109375" style="25" bestFit="1" customWidth="1"/>
    <col min="514" max="514" width="19.140625" style="25" customWidth="1"/>
    <col min="515" max="515" width="11.85546875" style="25" customWidth="1"/>
    <col min="516" max="516" width="111" style="25" customWidth="1"/>
    <col min="517" max="527" width="14.28515625" style="25" customWidth="1"/>
    <col min="528" max="528" width="20.140625" style="25" bestFit="1" customWidth="1"/>
    <col min="529" max="529" width="11.7109375" style="25" customWidth="1"/>
    <col min="530" max="530" width="30.5703125" style="25" bestFit="1" customWidth="1"/>
    <col min="531" max="531" width="6.85546875" style="25" bestFit="1" customWidth="1"/>
    <col min="532" max="768" width="9.140625" style="25"/>
    <col min="769" max="769" width="17.7109375" style="25" bestFit="1" customWidth="1"/>
    <col min="770" max="770" width="19.140625" style="25" customWidth="1"/>
    <col min="771" max="771" width="11.85546875" style="25" customWidth="1"/>
    <col min="772" max="772" width="111" style="25" customWidth="1"/>
    <col min="773" max="783" width="14.28515625" style="25" customWidth="1"/>
    <col min="784" max="784" width="20.140625" style="25" bestFit="1" customWidth="1"/>
    <col min="785" max="785" width="11.7109375" style="25" customWidth="1"/>
    <col min="786" max="786" width="30.5703125" style="25" bestFit="1" customWidth="1"/>
    <col min="787" max="787" width="6.85546875" style="25" bestFit="1" customWidth="1"/>
    <col min="788" max="1024" width="9.140625" style="25"/>
    <col min="1025" max="1025" width="17.7109375" style="25" bestFit="1" customWidth="1"/>
    <col min="1026" max="1026" width="19.140625" style="25" customWidth="1"/>
    <col min="1027" max="1027" width="11.85546875" style="25" customWidth="1"/>
    <col min="1028" max="1028" width="111" style="25" customWidth="1"/>
    <col min="1029" max="1039" width="14.28515625" style="25" customWidth="1"/>
    <col min="1040" max="1040" width="20.140625" style="25" bestFit="1" customWidth="1"/>
    <col min="1041" max="1041" width="11.7109375" style="25" customWidth="1"/>
    <col min="1042" max="1042" width="30.5703125" style="25" bestFit="1" customWidth="1"/>
    <col min="1043" max="1043" width="6.85546875" style="25" bestFit="1" customWidth="1"/>
    <col min="1044" max="1280" width="9.140625" style="25"/>
    <col min="1281" max="1281" width="17.7109375" style="25" bestFit="1" customWidth="1"/>
    <col min="1282" max="1282" width="19.140625" style="25" customWidth="1"/>
    <col min="1283" max="1283" width="11.85546875" style="25" customWidth="1"/>
    <col min="1284" max="1284" width="111" style="25" customWidth="1"/>
    <col min="1285" max="1295" width="14.28515625" style="25" customWidth="1"/>
    <col min="1296" max="1296" width="20.140625" style="25" bestFit="1" customWidth="1"/>
    <col min="1297" max="1297" width="11.7109375" style="25" customWidth="1"/>
    <col min="1298" max="1298" width="30.5703125" style="25" bestFit="1" customWidth="1"/>
    <col min="1299" max="1299" width="6.85546875" style="25" bestFit="1" customWidth="1"/>
    <col min="1300" max="1536" width="9.140625" style="25"/>
    <col min="1537" max="1537" width="17.7109375" style="25" bestFit="1" customWidth="1"/>
    <col min="1538" max="1538" width="19.140625" style="25" customWidth="1"/>
    <col min="1539" max="1539" width="11.85546875" style="25" customWidth="1"/>
    <col min="1540" max="1540" width="111" style="25" customWidth="1"/>
    <col min="1541" max="1551" width="14.28515625" style="25" customWidth="1"/>
    <col min="1552" max="1552" width="20.140625" style="25" bestFit="1" customWidth="1"/>
    <col min="1553" max="1553" width="11.7109375" style="25" customWidth="1"/>
    <col min="1554" max="1554" width="30.5703125" style="25" bestFit="1" customWidth="1"/>
    <col min="1555" max="1555" width="6.85546875" style="25" bestFit="1" customWidth="1"/>
    <col min="1556" max="1792" width="9.140625" style="25"/>
    <col min="1793" max="1793" width="17.7109375" style="25" bestFit="1" customWidth="1"/>
    <col min="1794" max="1794" width="19.140625" style="25" customWidth="1"/>
    <col min="1795" max="1795" width="11.85546875" style="25" customWidth="1"/>
    <col min="1796" max="1796" width="111" style="25" customWidth="1"/>
    <col min="1797" max="1807" width="14.28515625" style="25" customWidth="1"/>
    <col min="1808" max="1808" width="20.140625" style="25" bestFit="1" customWidth="1"/>
    <col min="1809" max="1809" width="11.7109375" style="25" customWidth="1"/>
    <col min="1810" max="1810" width="30.5703125" style="25" bestFit="1" customWidth="1"/>
    <col min="1811" max="1811" width="6.85546875" style="25" bestFit="1" customWidth="1"/>
    <col min="1812" max="2048" width="9.140625" style="25"/>
    <col min="2049" max="2049" width="17.7109375" style="25" bestFit="1" customWidth="1"/>
    <col min="2050" max="2050" width="19.140625" style="25" customWidth="1"/>
    <col min="2051" max="2051" width="11.85546875" style="25" customWidth="1"/>
    <col min="2052" max="2052" width="111" style="25" customWidth="1"/>
    <col min="2053" max="2063" width="14.28515625" style="25" customWidth="1"/>
    <col min="2064" max="2064" width="20.140625" style="25" bestFit="1" customWidth="1"/>
    <col min="2065" max="2065" width="11.7109375" style="25" customWidth="1"/>
    <col min="2066" max="2066" width="30.5703125" style="25" bestFit="1" customWidth="1"/>
    <col min="2067" max="2067" width="6.85546875" style="25" bestFit="1" customWidth="1"/>
    <col min="2068" max="2304" width="9.140625" style="25"/>
    <col min="2305" max="2305" width="17.7109375" style="25" bestFit="1" customWidth="1"/>
    <col min="2306" max="2306" width="19.140625" style="25" customWidth="1"/>
    <col min="2307" max="2307" width="11.85546875" style="25" customWidth="1"/>
    <col min="2308" max="2308" width="111" style="25" customWidth="1"/>
    <col min="2309" max="2319" width="14.28515625" style="25" customWidth="1"/>
    <col min="2320" max="2320" width="20.140625" style="25" bestFit="1" customWidth="1"/>
    <col min="2321" max="2321" width="11.7109375" style="25" customWidth="1"/>
    <col min="2322" max="2322" width="30.5703125" style="25" bestFit="1" customWidth="1"/>
    <col min="2323" max="2323" width="6.85546875" style="25" bestFit="1" customWidth="1"/>
    <col min="2324" max="2560" width="9.140625" style="25"/>
    <col min="2561" max="2561" width="17.7109375" style="25" bestFit="1" customWidth="1"/>
    <col min="2562" max="2562" width="19.140625" style="25" customWidth="1"/>
    <col min="2563" max="2563" width="11.85546875" style="25" customWidth="1"/>
    <col min="2564" max="2564" width="111" style="25" customWidth="1"/>
    <col min="2565" max="2575" width="14.28515625" style="25" customWidth="1"/>
    <col min="2576" max="2576" width="20.140625" style="25" bestFit="1" customWidth="1"/>
    <col min="2577" max="2577" width="11.7109375" style="25" customWidth="1"/>
    <col min="2578" max="2578" width="30.5703125" style="25" bestFit="1" customWidth="1"/>
    <col min="2579" max="2579" width="6.85546875" style="25" bestFit="1" customWidth="1"/>
    <col min="2580" max="2816" width="9.140625" style="25"/>
    <col min="2817" max="2817" width="17.7109375" style="25" bestFit="1" customWidth="1"/>
    <col min="2818" max="2818" width="19.140625" style="25" customWidth="1"/>
    <col min="2819" max="2819" width="11.85546875" style="25" customWidth="1"/>
    <col min="2820" max="2820" width="111" style="25" customWidth="1"/>
    <col min="2821" max="2831" width="14.28515625" style="25" customWidth="1"/>
    <col min="2832" max="2832" width="20.140625" style="25" bestFit="1" customWidth="1"/>
    <col min="2833" max="2833" width="11.7109375" style="25" customWidth="1"/>
    <col min="2834" max="2834" width="30.5703125" style="25" bestFit="1" customWidth="1"/>
    <col min="2835" max="2835" width="6.85546875" style="25" bestFit="1" customWidth="1"/>
    <col min="2836" max="3072" width="9.140625" style="25"/>
    <col min="3073" max="3073" width="17.7109375" style="25" bestFit="1" customWidth="1"/>
    <col min="3074" max="3074" width="19.140625" style="25" customWidth="1"/>
    <col min="3075" max="3075" width="11.85546875" style="25" customWidth="1"/>
    <col min="3076" max="3076" width="111" style="25" customWidth="1"/>
    <col min="3077" max="3087" width="14.28515625" style="25" customWidth="1"/>
    <col min="3088" max="3088" width="20.140625" style="25" bestFit="1" customWidth="1"/>
    <col min="3089" max="3089" width="11.7109375" style="25" customWidth="1"/>
    <col min="3090" max="3090" width="30.5703125" style="25" bestFit="1" customWidth="1"/>
    <col min="3091" max="3091" width="6.85546875" style="25" bestFit="1" customWidth="1"/>
    <col min="3092" max="3328" width="9.140625" style="25"/>
    <col min="3329" max="3329" width="17.7109375" style="25" bestFit="1" customWidth="1"/>
    <col min="3330" max="3330" width="19.140625" style="25" customWidth="1"/>
    <col min="3331" max="3331" width="11.85546875" style="25" customWidth="1"/>
    <col min="3332" max="3332" width="111" style="25" customWidth="1"/>
    <col min="3333" max="3343" width="14.28515625" style="25" customWidth="1"/>
    <col min="3344" max="3344" width="20.140625" style="25" bestFit="1" customWidth="1"/>
    <col min="3345" max="3345" width="11.7109375" style="25" customWidth="1"/>
    <col min="3346" max="3346" width="30.5703125" style="25" bestFit="1" customWidth="1"/>
    <col min="3347" max="3347" width="6.85546875" style="25" bestFit="1" customWidth="1"/>
    <col min="3348" max="3584" width="9.140625" style="25"/>
    <col min="3585" max="3585" width="17.7109375" style="25" bestFit="1" customWidth="1"/>
    <col min="3586" max="3586" width="19.140625" style="25" customWidth="1"/>
    <col min="3587" max="3587" width="11.85546875" style="25" customWidth="1"/>
    <col min="3588" max="3588" width="111" style="25" customWidth="1"/>
    <col min="3589" max="3599" width="14.28515625" style="25" customWidth="1"/>
    <col min="3600" max="3600" width="20.140625" style="25" bestFit="1" customWidth="1"/>
    <col min="3601" max="3601" width="11.7109375" style="25" customWidth="1"/>
    <col min="3602" max="3602" width="30.5703125" style="25" bestFit="1" customWidth="1"/>
    <col min="3603" max="3603" width="6.85546875" style="25" bestFit="1" customWidth="1"/>
    <col min="3604" max="3840" width="9.140625" style="25"/>
    <col min="3841" max="3841" width="17.7109375" style="25" bestFit="1" customWidth="1"/>
    <col min="3842" max="3842" width="19.140625" style="25" customWidth="1"/>
    <col min="3843" max="3843" width="11.85546875" style="25" customWidth="1"/>
    <col min="3844" max="3844" width="111" style="25" customWidth="1"/>
    <col min="3845" max="3855" width="14.28515625" style="25" customWidth="1"/>
    <col min="3856" max="3856" width="20.140625" style="25" bestFit="1" customWidth="1"/>
    <col min="3857" max="3857" width="11.7109375" style="25" customWidth="1"/>
    <col min="3858" max="3858" width="30.5703125" style="25" bestFit="1" customWidth="1"/>
    <col min="3859" max="3859" width="6.85546875" style="25" bestFit="1" customWidth="1"/>
    <col min="3860" max="4096" width="9.140625" style="25"/>
    <col min="4097" max="4097" width="17.7109375" style="25" bestFit="1" customWidth="1"/>
    <col min="4098" max="4098" width="19.140625" style="25" customWidth="1"/>
    <col min="4099" max="4099" width="11.85546875" style="25" customWidth="1"/>
    <col min="4100" max="4100" width="111" style="25" customWidth="1"/>
    <col min="4101" max="4111" width="14.28515625" style="25" customWidth="1"/>
    <col min="4112" max="4112" width="20.140625" style="25" bestFit="1" customWidth="1"/>
    <col min="4113" max="4113" width="11.7109375" style="25" customWidth="1"/>
    <col min="4114" max="4114" width="30.5703125" style="25" bestFit="1" customWidth="1"/>
    <col min="4115" max="4115" width="6.85546875" style="25" bestFit="1" customWidth="1"/>
    <col min="4116" max="4352" width="9.140625" style="25"/>
    <col min="4353" max="4353" width="17.7109375" style="25" bestFit="1" customWidth="1"/>
    <col min="4354" max="4354" width="19.140625" style="25" customWidth="1"/>
    <col min="4355" max="4355" width="11.85546875" style="25" customWidth="1"/>
    <col min="4356" max="4356" width="111" style="25" customWidth="1"/>
    <col min="4357" max="4367" width="14.28515625" style="25" customWidth="1"/>
    <col min="4368" max="4368" width="20.140625" style="25" bestFit="1" customWidth="1"/>
    <col min="4369" max="4369" width="11.7109375" style="25" customWidth="1"/>
    <col min="4370" max="4370" width="30.5703125" style="25" bestFit="1" customWidth="1"/>
    <col min="4371" max="4371" width="6.85546875" style="25" bestFit="1" customWidth="1"/>
    <col min="4372" max="4608" width="9.140625" style="25"/>
    <col min="4609" max="4609" width="17.7109375" style="25" bestFit="1" customWidth="1"/>
    <col min="4610" max="4610" width="19.140625" style="25" customWidth="1"/>
    <col min="4611" max="4611" width="11.85546875" style="25" customWidth="1"/>
    <col min="4612" max="4612" width="111" style="25" customWidth="1"/>
    <col min="4613" max="4623" width="14.28515625" style="25" customWidth="1"/>
    <col min="4624" max="4624" width="20.140625" style="25" bestFit="1" customWidth="1"/>
    <col min="4625" max="4625" width="11.7109375" style="25" customWidth="1"/>
    <col min="4626" max="4626" width="30.5703125" style="25" bestFit="1" customWidth="1"/>
    <col min="4627" max="4627" width="6.85546875" style="25" bestFit="1" customWidth="1"/>
    <col min="4628" max="4864" width="9.140625" style="25"/>
    <col min="4865" max="4865" width="17.7109375" style="25" bestFit="1" customWidth="1"/>
    <col min="4866" max="4866" width="19.140625" style="25" customWidth="1"/>
    <col min="4867" max="4867" width="11.85546875" style="25" customWidth="1"/>
    <col min="4868" max="4868" width="111" style="25" customWidth="1"/>
    <col min="4869" max="4879" width="14.28515625" style="25" customWidth="1"/>
    <col min="4880" max="4880" width="20.140625" style="25" bestFit="1" customWidth="1"/>
    <col min="4881" max="4881" width="11.7109375" style="25" customWidth="1"/>
    <col min="4882" max="4882" width="30.5703125" style="25" bestFit="1" customWidth="1"/>
    <col min="4883" max="4883" width="6.85546875" style="25" bestFit="1" customWidth="1"/>
    <col min="4884" max="5120" width="9.140625" style="25"/>
    <col min="5121" max="5121" width="17.7109375" style="25" bestFit="1" customWidth="1"/>
    <col min="5122" max="5122" width="19.140625" style="25" customWidth="1"/>
    <col min="5123" max="5123" width="11.85546875" style="25" customWidth="1"/>
    <col min="5124" max="5124" width="111" style="25" customWidth="1"/>
    <col min="5125" max="5135" width="14.28515625" style="25" customWidth="1"/>
    <col min="5136" max="5136" width="20.140625" style="25" bestFit="1" customWidth="1"/>
    <col min="5137" max="5137" width="11.7109375" style="25" customWidth="1"/>
    <col min="5138" max="5138" width="30.5703125" style="25" bestFit="1" customWidth="1"/>
    <col min="5139" max="5139" width="6.85546875" style="25" bestFit="1" customWidth="1"/>
    <col min="5140" max="5376" width="9.140625" style="25"/>
    <col min="5377" max="5377" width="17.7109375" style="25" bestFit="1" customWidth="1"/>
    <col min="5378" max="5378" width="19.140625" style="25" customWidth="1"/>
    <col min="5379" max="5379" width="11.85546875" style="25" customWidth="1"/>
    <col min="5380" max="5380" width="111" style="25" customWidth="1"/>
    <col min="5381" max="5391" width="14.28515625" style="25" customWidth="1"/>
    <col min="5392" max="5392" width="20.140625" style="25" bestFit="1" customWidth="1"/>
    <col min="5393" max="5393" width="11.7109375" style="25" customWidth="1"/>
    <col min="5394" max="5394" width="30.5703125" style="25" bestFit="1" customWidth="1"/>
    <col min="5395" max="5395" width="6.85546875" style="25" bestFit="1" customWidth="1"/>
    <col min="5396" max="5632" width="9.140625" style="25"/>
    <col min="5633" max="5633" width="17.7109375" style="25" bestFit="1" customWidth="1"/>
    <col min="5634" max="5634" width="19.140625" style="25" customWidth="1"/>
    <col min="5635" max="5635" width="11.85546875" style="25" customWidth="1"/>
    <col min="5636" max="5636" width="111" style="25" customWidth="1"/>
    <col min="5637" max="5647" width="14.28515625" style="25" customWidth="1"/>
    <col min="5648" max="5648" width="20.140625" style="25" bestFit="1" customWidth="1"/>
    <col min="5649" max="5649" width="11.7109375" style="25" customWidth="1"/>
    <col min="5650" max="5650" width="30.5703125" style="25" bestFit="1" customWidth="1"/>
    <col min="5651" max="5651" width="6.85546875" style="25" bestFit="1" customWidth="1"/>
    <col min="5652" max="5888" width="9.140625" style="25"/>
    <col min="5889" max="5889" width="17.7109375" style="25" bestFit="1" customWidth="1"/>
    <col min="5890" max="5890" width="19.140625" style="25" customWidth="1"/>
    <col min="5891" max="5891" width="11.85546875" style="25" customWidth="1"/>
    <col min="5892" max="5892" width="111" style="25" customWidth="1"/>
    <col min="5893" max="5903" width="14.28515625" style="25" customWidth="1"/>
    <col min="5904" max="5904" width="20.140625" style="25" bestFit="1" customWidth="1"/>
    <col min="5905" max="5905" width="11.7109375" style="25" customWidth="1"/>
    <col min="5906" max="5906" width="30.5703125" style="25" bestFit="1" customWidth="1"/>
    <col min="5907" max="5907" width="6.85546875" style="25" bestFit="1" customWidth="1"/>
    <col min="5908" max="6144" width="9.140625" style="25"/>
    <col min="6145" max="6145" width="17.7109375" style="25" bestFit="1" customWidth="1"/>
    <col min="6146" max="6146" width="19.140625" style="25" customWidth="1"/>
    <col min="6147" max="6147" width="11.85546875" style="25" customWidth="1"/>
    <col min="6148" max="6148" width="111" style="25" customWidth="1"/>
    <col min="6149" max="6159" width="14.28515625" style="25" customWidth="1"/>
    <col min="6160" max="6160" width="20.140625" style="25" bestFit="1" customWidth="1"/>
    <col min="6161" max="6161" width="11.7109375" style="25" customWidth="1"/>
    <col min="6162" max="6162" width="30.5703125" style="25" bestFit="1" customWidth="1"/>
    <col min="6163" max="6163" width="6.85546875" style="25" bestFit="1" customWidth="1"/>
    <col min="6164" max="6400" width="9.140625" style="25"/>
    <col min="6401" max="6401" width="17.7109375" style="25" bestFit="1" customWidth="1"/>
    <col min="6402" max="6402" width="19.140625" style="25" customWidth="1"/>
    <col min="6403" max="6403" width="11.85546875" style="25" customWidth="1"/>
    <col min="6404" max="6404" width="111" style="25" customWidth="1"/>
    <col min="6405" max="6415" width="14.28515625" style="25" customWidth="1"/>
    <col min="6416" max="6416" width="20.140625" style="25" bestFit="1" customWidth="1"/>
    <col min="6417" max="6417" width="11.7109375" style="25" customWidth="1"/>
    <col min="6418" max="6418" width="30.5703125" style="25" bestFit="1" customWidth="1"/>
    <col min="6419" max="6419" width="6.85546875" style="25" bestFit="1" customWidth="1"/>
    <col min="6420" max="6656" width="9.140625" style="25"/>
    <col min="6657" max="6657" width="17.7109375" style="25" bestFit="1" customWidth="1"/>
    <col min="6658" max="6658" width="19.140625" style="25" customWidth="1"/>
    <col min="6659" max="6659" width="11.85546875" style="25" customWidth="1"/>
    <col min="6660" max="6660" width="111" style="25" customWidth="1"/>
    <col min="6661" max="6671" width="14.28515625" style="25" customWidth="1"/>
    <col min="6672" max="6672" width="20.140625" style="25" bestFit="1" customWidth="1"/>
    <col min="6673" max="6673" width="11.7109375" style="25" customWidth="1"/>
    <col min="6674" max="6674" width="30.5703125" style="25" bestFit="1" customWidth="1"/>
    <col min="6675" max="6675" width="6.85546875" style="25" bestFit="1" customWidth="1"/>
    <col min="6676" max="6912" width="9.140625" style="25"/>
    <col min="6913" max="6913" width="17.7109375" style="25" bestFit="1" customWidth="1"/>
    <col min="6914" max="6914" width="19.140625" style="25" customWidth="1"/>
    <col min="6915" max="6915" width="11.85546875" style="25" customWidth="1"/>
    <col min="6916" max="6916" width="111" style="25" customWidth="1"/>
    <col min="6917" max="6927" width="14.28515625" style="25" customWidth="1"/>
    <col min="6928" max="6928" width="20.140625" style="25" bestFit="1" customWidth="1"/>
    <col min="6929" max="6929" width="11.7109375" style="25" customWidth="1"/>
    <col min="6930" max="6930" width="30.5703125" style="25" bestFit="1" customWidth="1"/>
    <col min="6931" max="6931" width="6.85546875" style="25" bestFit="1" customWidth="1"/>
    <col min="6932" max="7168" width="9.140625" style="25"/>
    <col min="7169" max="7169" width="17.7109375" style="25" bestFit="1" customWidth="1"/>
    <col min="7170" max="7170" width="19.140625" style="25" customWidth="1"/>
    <col min="7171" max="7171" width="11.85546875" style="25" customWidth="1"/>
    <col min="7172" max="7172" width="111" style="25" customWidth="1"/>
    <col min="7173" max="7183" width="14.28515625" style="25" customWidth="1"/>
    <col min="7184" max="7184" width="20.140625" style="25" bestFit="1" customWidth="1"/>
    <col min="7185" max="7185" width="11.7109375" style="25" customWidth="1"/>
    <col min="7186" max="7186" width="30.5703125" style="25" bestFit="1" customWidth="1"/>
    <col min="7187" max="7187" width="6.85546875" style="25" bestFit="1" customWidth="1"/>
    <col min="7188" max="7424" width="9.140625" style="25"/>
    <col min="7425" max="7425" width="17.7109375" style="25" bestFit="1" customWidth="1"/>
    <col min="7426" max="7426" width="19.140625" style="25" customWidth="1"/>
    <col min="7427" max="7427" width="11.85546875" style="25" customWidth="1"/>
    <col min="7428" max="7428" width="111" style="25" customWidth="1"/>
    <col min="7429" max="7439" width="14.28515625" style="25" customWidth="1"/>
    <col min="7440" max="7440" width="20.140625" style="25" bestFit="1" customWidth="1"/>
    <col min="7441" max="7441" width="11.7109375" style="25" customWidth="1"/>
    <col min="7442" max="7442" width="30.5703125" style="25" bestFit="1" customWidth="1"/>
    <col min="7443" max="7443" width="6.85546875" style="25" bestFit="1" customWidth="1"/>
    <col min="7444" max="7680" width="9.140625" style="25"/>
    <col min="7681" max="7681" width="17.7109375" style="25" bestFit="1" customWidth="1"/>
    <col min="7682" max="7682" width="19.140625" style="25" customWidth="1"/>
    <col min="7683" max="7683" width="11.85546875" style="25" customWidth="1"/>
    <col min="7684" max="7684" width="111" style="25" customWidth="1"/>
    <col min="7685" max="7695" width="14.28515625" style="25" customWidth="1"/>
    <col min="7696" max="7696" width="20.140625" style="25" bestFit="1" customWidth="1"/>
    <col min="7697" max="7697" width="11.7109375" style="25" customWidth="1"/>
    <col min="7698" max="7698" width="30.5703125" style="25" bestFit="1" customWidth="1"/>
    <col min="7699" max="7699" width="6.85546875" style="25" bestFit="1" customWidth="1"/>
    <col min="7700" max="7936" width="9.140625" style="25"/>
    <col min="7937" max="7937" width="17.7109375" style="25" bestFit="1" customWidth="1"/>
    <col min="7938" max="7938" width="19.140625" style="25" customWidth="1"/>
    <col min="7939" max="7939" width="11.85546875" style="25" customWidth="1"/>
    <col min="7940" max="7940" width="111" style="25" customWidth="1"/>
    <col min="7941" max="7951" width="14.28515625" style="25" customWidth="1"/>
    <col min="7952" max="7952" width="20.140625" style="25" bestFit="1" customWidth="1"/>
    <col min="7953" max="7953" width="11.7109375" style="25" customWidth="1"/>
    <col min="7954" max="7954" width="30.5703125" style="25" bestFit="1" customWidth="1"/>
    <col min="7955" max="7955" width="6.85546875" style="25" bestFit="1" customWidth="1"/>
    <col min="7956" max="8192" width="9.140625" style="25"/>
    <col min="8193" max="8193" width="17.7109375" style="25" bestFit="1" customWidth="1"/>
    <col min="8194" max="8194" width="19.140625" style="25" customWidth="1"/>
    <col min="8195" max="8195" width="11.85546875" style="25" customWidth="1"/>
    <col min="8196" max="8196" width="111" style="25" customWidth="1"/>
    <col min="8197" max="8207" width="14.28515625" style="25" customWidth="1"/>
    <col min="8208" max="8208" width="20.140625" style="25" bestFit="1" customWidth="1"/>
    <col min="8209" max="8209" width="11.7109375" style="25" customWidth="1"/>
    <col min="8210" max="8210" width="30.5703125" style="25" bestFit="1" customWidth="1"/>
    <col min="8211" max="8211" width="6.85546875" style="25" bestFit="1" customWidth="1"/>
    <col min="8212" max="8448" width="9.140625" style="25"/>
    <col min="8449" max="8449" width="17.7109375" style="25" bestFit="1" customWidth="1"/>
    <col min="8450" max="8450" width="19.140625" style="25" customWidth="1"/>
    <col min="8451" max="8451" width="11.85546875" style="25" customWidth="1"/>
    <col min="8452" max="8452" width="111" style="25" customWidth="1"/>
    <col min="8453" max="8463" width="14.28515625" style="25" customWidth="1"/>
    <col min="8464" max="8464" width="20.140625" style="25" bestFit="1" customWidth="1"/>
    <col min="8465" max="8465" width="11.7109375" style="25" customWidth="1"/>
    <col min="8466" max="8466" width="30.5703125" style="25" bestFit="1" customWidth="1"/>
    <col min="8467" max="8467" width="6.85546875" style="25" bestFit="1" customWidth="1"/>
    <col min="8468" max="8704" width="9.140625" style="25"/>
    <col min="8705" max="8705" width="17.7109375" style="25" bestFit="1" customWidth="1"/>
    <col min="8706" max="8706" width="19.140625" style="25" customWidth="1"/>
    <col min="8707" max="8707" width="11.85546875" style="25" customWidth="1"/>
    <col min="8708" max="8708" width="111" style="25" customWidth="1"/>
    <col min="8709" max="8719" width="14.28515625" style="25" customWidth="1"/>
    <col min="8720" max="8720" width="20.140625" style="25" bestFit="1" customWidth="1"/>
    <col min="8721" max="8721" width="11.7109375" style="25" customWidth="1"/>
    <col min="8722" max="8722" width="30.5703125" style="25" bestFit="1" customWidth="1"/>
    <col min="8723" max="8723" width="6.85546875" style="25" bestFit="1" customWidth="1"/>
    <col min="8724" max="8960" width="9.140625" style="25"/>
    <col min="8961" max="8961" width="17.7109375" style="25" bestFit="1" customWidth="1"/>
    <col min="8962" max="8962" width="19.140625" style="25" customWidth="1"/>
    <col min="8963" max="8963" width="11.85546875" style="25" customWidth="1"/>
    <col min="8964" max="8964" width="111" style="25" customWidth="1"/>
    <col min="8965" max="8975" width="14.28515625" style="25" customWidth="1"/>
    <col min="8976" max="8976" width="20.140625" style="25" bestFit="1" customWidth="1"/>
    <col min="8977" max="8977" width="11.7109375" style="25" customWidth="1"/>
    <col min="8978" max="8978" width="30.5703125" style="25" bestFit="1" customWidth="1"/>
    <col min="8979" max="8979" width="6.85546875" style="25" bestFit="1" customWidth="1"/>
    <col min="8980" max="9216" width="9.140625" style="25"/>
    <col min="9217" max="9217" width="17.7109375" style="25" bestFit="1" customWidth="1"/>
    <col min="9218" max="9218" width="19.140625" style="25" customWidth="1"/>
    <col min="9219" max="9219" width="11.85546875" style="25" customWidth="1"/>
    <col min="9220" max="9220" width="111" style="25" customWidth="1"/>
    <col min="9221" max="9231" width="14.28515625" style="25" customWidth="1"/>
    <col min="9232" max="9232" width="20.140625" style="25" bestFit="1" customWidth="1"/>
    <col min="9233" max="9233" width="11.7109375" style="25" customWidth="1"/>
    <col min="9234" max="9234" width="30.5703125" style="25" bestFit="1" customWidth="1"/>
    <col min="9235" max="9235" width="6.85546875" style="25" bestFit="1" customWidth="1"/>
    <col min="9236" max="9472" width="9.140625" style="25"/>
    <col min="9473" max="9473" width="17.7109375" style="25" bestFit="1" customWidth="1"/>
    <col min="9474" max="9474" width="19.140625" style="25" customWidth="1"/>
    <col min="9475" max="9475" width="11.85546875" style="25" customWidth="1"/>
    <col min="9476" max="9476" width="111" style="25" customWidth="1"/>
    <col min="9477" max="9487" width="14.28515625" style="25" customWidth="1"/>
    <col min="9488" max="9488" width="20.140625" style="25" bestFit="1" customWidth="1"/>
    <col min="9489" max="9489" width="11.7109375" style="25" customWidth="1"/>
    <col min="9490" max="9490" width="30.5703125" style="25" bestFit="1" customWidth="1"/>
    <col min="9491" max="9491" width="6.85546875" style="25" bestFit="1" customWidth="1"/>
    <col min="9492" max="9728" width="9.140625" style="25"/>
    <col min="9729" max="9729" width="17.7109375" style="25" bestFit="1" customWidth="1"/>
    <col min="9730" max="9730" width="19.140625" style="25" customWidth="1"/>
    <col min="9731" max="9731" width="11.85546875" style="25" customWidth="1"/>
    <col min="9732" max="9732" width="111" style="25" customWidth="1"/>
    <col min="9733" max="9743" width="14.28515625" style="25" customWidth="1"/>
    <col min="9744" max="9744" width="20.140625" style="25" bestFit="1" customWidth="1"/>
    <col min="9745" max="9745" width="11.7109375" style="25" customWidth="1"/>
    <col min="9746" max="9746" width="30.5703125" style="25" bestFit="1" customWidth="1"/>
    <col min="9747" max="9747" width="6.85546875" style="25" bestFit="1" customWidth="1"/>
    <col min="9748" max="9984" width="9.140625" style="25"/>
    <col min="9985" max="9985" width="17.7109375" style="25" bestFit="1" customWidth="1"/>
    <col min="9986" max="9986" width="19.140625" style="25" customWidth="1"/>
    <col min="9987" max="9987" width="11.85546875" style="25" customWidth="1"/>
    <col min="9988" max="9988" width="111" style="25" customWidth="1"/>
    <col min="9989" max="9999" width="14.28515625" style="25" customWidth="1"/>
    <col min="10000" max="10000" width="20.140625" style="25" bestFit="1" customWidth="1"/>
    <col min="10001" max="10001" width="11.7109375" style="25" customWidth="1"/>
    <col min="10002" max="10002" width="30.5703125" style="25" bestFit="1" customWidth="1"/>
    <col min="10003" max="10003" width="6.85546875" style="25" bestFit="1" customWidth="1"/>
    <col min="10004" max="10240" width="9.140625" style="25"/>
    <col min="10241" max="10241" width="17.7109375" style="25" bestFit="1" customWidth="1"/>
    <col min="10242" max="10242" width="19.140625" style="25" customWidth="1"/>
    <col min="10243" max="10243" width="11.85546875" style="25" customWidth="1"/>
    <col min="10244" max="10244" width="111" style="25" customWidth="1"/>
    <col min="10245" max="10255" width="14.28515625" style="25" customWidth="1"/>
    <col min="10256" max="10256" width="20.140625" style="25" bestFit="1" customWidth="1"/>
    <col min="10257" max="10257" width="11.7109375" style="25" customWidth="1"/>
    <col min="10258" max="10258" width="30.5703125" style="25" bestFit="1" customWidth="1"/>
    <col min="10259" max="10259" width="6.85546875" style="25" bestFit="1" customWidth="1"/>
    <col min="10260" max="10496" width="9.140625" style="25"/>
    <col min="10497" max="10497" width="17.7109375" style="25" bestFit="1" customWidth="1"/>
    <col min="10498" max="10498" width="19.140625" style="25" customWidth="1"/>
    <col min="10499" max="10499" width="11.85546875" style="25" customWidth="1"/>
    <col min="10500" max="10500" width="111" style="25" customWidth="1"/>
    <col min="10501" max="10511" width="14.28515625" style="25" customWidth="1"/>
    <col min="10512" max="10512" width="20.140625" style="25" bestFit="1" customWidth="1"/>
    <col min="10513" max="10513" width="11.7109375" style="25" customWidth="1"/>
    <col min="10514" max="10514" width="30.5703125" style="25" bestFit="1" customWidth="1"/>
    <col min="10515" max="10515" width="6.85546875" style="25" bestFit="1" customWidth="1"/>
    <col min="10516" max="10752" width="9.140625" style="25"/>
    <col min="10753" max="10753" width="17.7109375" style="25" bestFit="1" customWidth="1"/>
    <col min="10754" max="10754" width="19.140625" style="25" customWidth="1"/>
    <col min="10755" max="10755" width="11.85546875" style="25" customWidth="1"/>
    <col min="10756" max="10756" width="111" style="25" customWidth="1"/>
    <col min="10757" max="10767" width="14.28515625" style="25" customWidth="1"/>
    <col min="10768" max="10768" width="20.140625" style="25" bestFit="1" customWidth="1"/>
    <col min="10769" max="10769" width="11.7109375" style="25" customWidth="1"/>
    <col min="10770" max="10770" width="30.5703125" style="25" bestFit="1" customWidth="1"/>
    <col min="10771" max="10771" width="6.85546875" style="25" bestFit="1" customWidth="1"/>
    <col min="10772" max="11008" width="9.140625" style="25"/>
    <col min="11009" max="11009" width="17.7109375" style="25" bestFit="1" customWidth="1"/>
    <col min="11010" max="11010" width="19.140625" style="25" customWidth="1"/>
    <col min="11011" max="11011" width="11.85546875" style="25" customWidth="1"/>
    <col min="11012" max="11012" width="111" style="25" customWidth="1"/>
    <col min="11013" max="11023" width="14.28515625" style="25" customWidth="1"/>
    <col min="11024" max="11024" width="20.140625" style="25" bestFit="1" customWidth="1"/>
    <col min="11025" max="11025" width="11.7109375" style="25" customWidth="1"/>
    <col min="11026" max="11026" width="30.5703125" style="25" bestFit="1" customWidth="1"/>
    <col min="11027" max="11027" width="6.85546875" style="25" bestFit="1" customWidth="1"/>
    <col min="11028" max="11264" width="9.140625" style="25"/>
    <col min="11265" max="11265" width="17.7109375" style="25" bestFit="1" customWidth="1"/>
    <col min="11266" max="11266" width="19.140625" style="25" customWidth="1"/>
    <col min="11267" max="11267" width="11.85546875" style="25" customWidth="1"/>
    <col min="11268" max="11268" width="111" style="25" customWidth="1"/>
    <col min="11269" max="11279" width="14.28515625" style="25" customWidth="1"/>
    <col min="11280" max="11280" width="20.140625" style="25" bestFit="1" customWidth="1"/>
    <col min="11281" max="11281" width="11.7109375" style="25" customWidth="1"/>
    <col min="11282" max="11282" width="30.5703125" style="25" bestFit="1" customWidth="1"/>
    <col min="11283" max="11283" width="6.85546875" style="25" bestFit="1" customWidth="1"/>
    <col min="11284" max="11520" width="9.140625" style="25"/>
    <col min="11521" max="11521" width="17.7109375" style="25" bestFit="1" customWidth="1"/>
    <col min="11522" max="11522" width="19.140625" style="25" customWidth="1"/>
    <col min="11523" max="11523" width="11.85546875" style="25" customWidth="1"/>
    <col min="11524" max="11524" width="111" style="25" customWidth="1"/>
    <col min="11525" max="11535" width="14.28515625" style="25" customWidth="1"/>
    <col min="11536" max="11536" width="20.140625" style="25" bestFit="1" customWidth="1"/>
    <col min="11537" max="11537" width="11.7109375" style="25" customWidth="1"/>
    <col min="11538" max="11538" width="30.5703125" style="25" bestFit="1" customWidth="1"/>
    <col min="11539" max="11539" width="6.85546875" style="25" bestFit="1" customWidth="1"/>
    <col min="11540" max="11776" width="9.140625" style="25"/>
    <col min="11777" max="11777" width="17.7109375" style="25" bestFit="1" customWidth="1"/>
    <col min="11778" max="11778" width="19.140625" style="25" customWidth="1"/>
    <col min="11779" max="11779" width="11.85546875" style="25" customWidth="1"/>
    <col min="11780" max="11780" width="111" style="25" customWidth="1"/>
    <col min="11781" max="11791" width="14.28515625" style="25" customWidth="1"/>
    <col min="11792" max="11792" width="20.140625" style="25" bestFit="1" customWidth="1"/>
    <col min="11793" max="11793" width="11.7109375" style="25" customWidth="1"/>
    <col min="11794" max="11794" width="30.5703125" style="25" bestFit="1" customWidth="1"/>
    <col min="11795" max="11795" width="6.85546875" style="25" bestFit="1" customWidth="1"/>
    <col min="11796" max="12032" width="9.140625" style="25"/>
    <col min="12033" max="12033" width="17.7109375" style="25" bestFit="1" customWidth="1"/>
    <col min="12034" max="12034" width="19.140625" style="25" customWidth="1"/>
    <col min="12035" max="12035" width="11.85546875" style="25" customWidth="1"/>
    <col min="12036" max="12036" width="111" style="25" customWidth="1"/>
    <col min="12037" max="12047" width="14.28515625" style="25" customWidth="1"/>
    <col min="12048" max="12048" width="20.140625" style="25" bestFit="1" customWidth="1"/>
    <col min="12049" max="12049" width="11.7109375" style="25" customWidth="1"/>
    <col min="12050" max="12050" width="30.5703125" style="25" bestFit="1" customWidth="1"/>
    <col min="12051" max="12051" width="6.85546875" style="25" bestFit="1" customWidth="1"/>
    <col min="12052" max="12288" width="9.140625" style="25"/>
    <col min="12289" max="12289" width="17.7109375" style="25" bestFit="1" customWidth="1"/>
    <col min="12290" max="12290" width="19.140625" style="25" customWidth="1"/>
    <col min="12291" max="12291" width="11.85546875" style="25" customWidth="1"/>
    <col min="12292" max="12292" width="111" style="25" customWidth="1"/>
    <col min="12293" max="12303" width="14.28515625" style="25" customWidth="1"/>
    <col min="12304" max="12304" width="20.140625" style="25" bestFit="1" customWidth="1"/>
    <col min="12305" max="12305" width="11.7109375" style="25" customWidth="1"/>
    <col min="12306" max="12306" width="30.5703125" style="25" bestFit="1" customWidth="1"/>
    <col min="12307" max="12307" width="6.85546875" style="25" bestFit="1" customWidth="1"/>
    <col min="12308" max="12544" width="9.140625" style="25"/>
    <col min="12545" max="12545" width="17.7109375" style="25" bestFit="1" customWidth="1"/>
    <col min="12546" max="12546" width="19.140625" style="25" customWidth="1"/>
    <col min="12547" max="12547" width="11.85546875" style="25" customWidth="1"/>
    <col min="12548" max="12548" width="111" style="25" customWidth="1"/>
    <col min="12549" max="12559" width="14.28515625" style="25" customWidth="1"/>
    <col min="12560" max="12560" width="20.140625" style="25" bestFit="1" customWidth="1"/>
    <col min="12561" max="12561" width="11.7109375" style="25" customWidth="1"/>
    <col min="12562" max="12562" width="30.5703125" style="25" bestFit="1" customWidth="1"/>
    <col min="12563" max="12563" width="6.85546875" style="25" bestFit="1" customWidth="1"/>
    <col min="12564" max="12800" width="9.140625" style="25"/>
    <col min="12801" max="12801" width="17.7109375" style="25" bestFit="1" customWidth="1"/>
    <col min="12802" max="12802" width="19.140625" style="25" customWidth="1"/>
    <col min="12803" max="12803" width="11.85546875" style="25" customWidth="1"/>
    <col min="12804" max="12804" width="111" style="25" customWidth="1"/>
    <col min="12805" max="12815" width="14.28515625" style="25" customWidth="1"/>
    <col min="12816" max="12816" width="20.140625" style="25" bestFit="1" customWidth="1"/>
    <col min="12817" max="12817" width="11.7109375" style="25" customWidth="1"/>
    <col min="12818" max="12818" width="30.5703125" style="25" bestFit="1" customWidth="1"/>
    <col min="12819" max="12819" width="6.85546875" style="25" bestFit="1" customWidth="1"/>
    <col min="12820" max="13056" width="9.140625" style="25"/>
    <col min="13057" max="13057" width="17.7109375" style="25" bestFit="1" customWidth="1"/>
    <col min="13058" max="13058" width="19.140625" style="25" customWidth="1"/>
    <col min="13059" max="13059" width="11.85546875" style="25" customWidth="1"/>
    <col min="13060" max="13060" width="111" style="25" customWidth="1"/>
    <col min="13061" max="13071" width="14.28515625" style="25" customWidth="1"/>
    <col min="13072" max="13072" width="20.140625" style="25" bestFit="1" customWidth="1"/>
    <col min="13073" max="13073" width="11.7109375" style="25" customWidth="1"/>
    <col min="13074" max="13074" width="30.5703125" style="25" bestFit="1" customWidth="1"/>
    <col min="13075" max="13075" width="6.85546875" style="25" bestFit="1" customWidth="1"/>
    <col min="13076" max="13312" width="9.140625" style="25"/>
    <col min="13313" max="13313" width="17.7109375" style="25" bestFit="1" customWidth="1"/>
    <col min="13314" max="13314" width="19.140625" style="25" customWidth="1"/>
    <col min="13315" max="13315" width="11.85546875" style="25" customWidth="1"/>
    <col min="13316" max="13316" width="111" style="25" customWidth="1"/>
    <col min="13317" max="13327" width="14.28515625" style="25" customWidth="1"/>
    <col min="13328" max="13328" width="20.140625" style="25" bestFit="1" customWidth="1"/>
    <col min="13329" max="13329" width="11.7109375" style="25" customWidth="1"/>
    <col min="13330" max="13330" width="30.5703125" style="25" bestFit="1" customWidth="1"/>
    <col min="13331" max="13331" width="6.85546875" style="25" bestFit="1" customWidth="1"/>
    <col min="13332" max="13568" width="9.140625" style="25"/>
    <col min="13569" max="13569" width="17.7109375" style="25" bestFit="1" customWidth="1"/>
    <col min="13570" max="13570" width="19.140625" style="25" customWidth="1"/>
    <col min="13571" max="13571" width="11.85546875" style="25" customWidth="1"/>
    <col min="13572" max="13572" width="111" style="25" customWidth="1"/>
    <col min="13573" max="13583" width="14.28515625" style="25" customWidth="1"/>
    <col min="13584" max="13584" width="20.140625" style="25" bestFit="1" customWidth="1"/>
    <col min="13585" max="13585" width="11.7109375" style="25" customWidth="1"/>
    <col min="13586" max="13586" width="30.5703125" style="25" bestFit="1" customWidth="1"/>
    <col min="13587" max="13587" width="6.85546875" style="25" bestFit="1" customWidth="1"/>
    <col min="13588" max="13824" width="9.140625" style="25"/>
    <col min="13825" max="13825" width="17.7109375" style="25" bestFit="1" customWidth="1"/>
    <col min="13826" max="13826" width="19.140625" style="25" customWidth="1"/>
    <col min="13827" max="13827" width="11.85546875" style="25" customWidth="1"/>
    <col min="13828" max="13828" width="111" style="25" customWidth="1"/>
    <col min="13829" max="13839" width="14.28515625" style="25" customWidth="1"/>
    <col min="13840" max="13840" width="20.140625" style="25" bestFit="1" customWidth="1"/>
    <col min="13841" max="13841" width="11.7109375" style="25" customWidth="1"/>
    <col min="13842" max="13842" width="30.5703125" style="25" bestFit="1" customWidth="1"/>
    <col min="13843" max="13843" width="6.85546875" style="25" bestFit="1" customWidth="1"/>
    <col min="13844" max="14080" width="9.140625" style="25"/>
    <col min="14081" max="14081" width="17.7109375" style="25" bestFit="1" customWidth="1"/>
    <col min="14082" max="14082" width="19.140625" style="25" customWidth="1"/>
    <col min="14083" max="14083" width="11.85546875" style="25" customWidth="1"/>
    <col min="14084" max="14084" width="111" style="25" customWidth="1"/>
    <col min="14085" max="14095" width="14.28515625" style="25" customWidth="1"/>
    <col min="14096" max="14096" width="20.140625" style="25" bestFit="1" customWidth="1"/>
    <col min="14097" max="14097" width="11.7109375" style="25" customWidth="1"/>
    <col min="14098" max="14098" width="30.5703125" style="25" bestFit="1" customWidth="1"/>
    <col min="14099" max="14099" width="6.85546875" style="25" bestFit="1" customWidth="1"/>
    <col min="14100" max="14336" width="9.140625" style="25"/>
    <col min="14337" max="14337" width="17.7109375" style="25" bestFit="1" customWidth="1"/>
    <col min="14338" max="14338" width="19.140625" style="25" customWidth="1"/>
    <col min="14339" max="14339" width="11.85546875" style="25" customWidth="1"/>
    <col min="14340" max="14340" width="111" style="25" customWidth="1"/>
    <col min="14341" max="14351" width="14.28515625" style="25" customWidth="1"/>
    <col min="14352" max="14352" width="20.140625" style="25" bestFit="1" customWidth="1"/>
    <col min="14353" max="14353" width="11.7109375" style="25" customWidth="1"/>
    <col min="14354" max="14354" width="30.5703125" style="25" bestFit="1" customWidth="1"/>
    <col min="14355" max="14355" width="6.85546875" style="25" bestFit="1" customWidth="1"/>
    <col min="14356" max="14592" width="9.140625" style="25"/>
    <col min="14593" max="14593" width="17.7109375" style="25" bestFit="1" customWidth="1"/>
    <col min="14594" max="14594" width="19.140625" style="25" customWidth="1"/>
    <col min="14595" max="14595" width="11.85546875" style="25" customWidth="1"/>
    <col min="14596" max="14596" width="111" style="25" customWidth="1"/>
    <col min="14597" max="14607" width="14.28515625" style="25" customWidth="1"/>
    <col min="14608" max="14608" width="20.140625" style="25" bestFit="1" customWidth="1"/>
    <col min="14609" max="14609" width="11.7109375" style="25" customWidth="1"/>
    <col min="14610" max="14610" width="30.5703125" style="25" bestFit="1" customWidth="1"/>
    <col min="14611" max="14611" width="6.85546875" style="25" bestFit="1" customWidth="1"/>
    <col min="14612" max="14848" width="9.140625" style="25"/>
    <col min="14849" max="14849" width="17.7109375" style="25" bestFit="1" customWidth="1"/>
    <col min="14850" max="14850" width="19.140625" style="25" customWidth="1"/>
    <col min="14851" max="14851" width="11.85546875" style="25" customWidth="1"/>
    <col min="14852" max="14852" width="111" style="25" customWidth="1"/>
    <col min="14853" max="14863" width="14.28515625" style="25" customWidth="1"/>
    <col min="14864" max="14864" width="20.140625" style="25" bestFit="1" customWidth="1"/>
    <col min="14865" max="14865" width="11.7109375" style="25" customWidth="1"/>
    <col min="14866" max="14866" width="30.5703125" style="25" bestFit="1" customWidth="1"/>
    <col min="14867" max="14867" width="6.85546875" style="25" bestFit="1" customWidth="1"/>
    <col min="14868" max="15104" width="9.140625" style="25"/>
    <col min="15105" max="15105" width="17.7109375" style="25" bestFit="1" customWidth="1"/>
    <col min="15106" max="15106" width="19.140625" style="25" customWidth="1"/>
    <col min="15107" max="15107" width="11.85546875" style="25" customWidth="1"/>
    <col min="15108" max="15108" width="111" style="25" customWidth="1"/>
    <col min="15109" max="15119" width="14.28515625" style="25" customWidth="1"/>
    <col min="15120" max="15120" width="20.140625" style="25" bestFit="1" customWidth="1"/>
    <col min="15121" max="15121" width="11.7109375" style="25" customWidth="1"/>
    <col min="15122" max="15122" width="30.5703125" style="25" bestFit="1" customWidth="1"/>
    <col min="15123" max="15123" width="6.85546875" style="25" bestFit="1" customWidth="1"/>
    <col min="15124" max="15360" width="9.140625" style="25"/>
    <col min="15361" max="15361" width="17.7109375" style="25" bestFit="1" customWidth="1"/>
    <col min="15362" max="15362" width="19.140625" style="25" customWidth="1"/>
    <col min="15363" max="15363" width="11.85546875" style="25" customWidth="1"/>
    <col min="15364" max="15364" width="111" style="25" customWidth="1"/>
    <col min="15365" max="15375" width="14.28515625" style="25" customWidth="1"/>
    <col min="15376" max="15376" width="20.140625" style="25" bestFit="1" customWidth="1"/>
    <col min="15377" max="15377" width="11.7109375" style="25" customWidth="1"/>
    <col min="15378" max="15378" width="30.5703125" style="25" bestFit="1" customWidth="1"/>
    <col min="15379" max="15379" width="6.85546875" style="25" bestFit="1" customWidth="1"/>
    <col min="15380" max="15616" width="9.140625" style="25"/>
    <col min="15617" max="15617" width="17.7109375" style="25" bestFit="1" customWidth="1"/>
    <col min="15618" max="15618" width="19.140625" style="25" customWidth="1"/>
    <col min="15619" max="15619" width="11.85546875" style="25" customWidth="1"/>
    <col min="15620" max="15620" width="111" style="25" customWidth="1"/>
    <col min="15621" max="15631" width="14.28515625" style="25" customWidth="1"/>
    <col min="15632" max="15632" width="20.140625" style="25" bestFit="1" customWidth="1"/>
    <col min="15633" max="15633" width="11.7109375" style="25" customWidth="1"/>
    <col min="15634" max="15634" width="30.5703125" style="25" bestFit="1" customWidth="1"/>
    <col min="15635" max="15635" width="6.85546875" style="25" bestFit="1" customWidth="1"/>
    <col min="15636" max="15872" width="9.140625" style="25"/>
    <col min="15873" max="15873" width="17.7109375" style="25" bestFit="1" customWidth="1"/>
    <col min="15874" max="15874" width="19.140625" style="25" customWidth="1"/>
    <col min="15875" max="15875" width="11.85546875" style="25" customWidth="1"/>
    <col min="15876" max="15876" width="111" style="25" customWidth="1"/>
    <col min="15877" max="15887" width="14.28515625" style="25" customWidth="1"/>
    <col min="15888" max="15888" width="20.140625" style="25" bestFit="1" customWidth="1"/>
    <col min="15889" max="15889" width="11.7109375" style="25" customWidth="1"/>
    <col min="15890" max="15890" width="30.5703125" style="25" bestFit="1" customWidth="1"/>
    <col min="15891" max="15891" width="6.85546875" style="25" bestFit="1" customWidth="1"/>
    <col min="15892" max="16128" width="9.140625" style="25"/>
    <col min="16129" max="16129" width="17.7109375" style="25" bestFit="1" customWidth="1"/>
    <col min="16130" max="16130" width="19.140625" style="25" customWidth="1"/>
    <col min="16131" max="16131" width="11.85546875" style="25" customWidth="1"/>
    <col min="16132" max="16132" width="111" style="25" customWidth="1"/>
    <col min="16133" max="16143" width="14.28515625" style="25" customWidth="1"/>
    <col min="16144" max="16144" width="20.140625" style="25" bestFit="1" customWidth="1"/>
    <col min="16145" max="16145" width="11.7109375" style="25" customWidth="1"/>
    <col min="16146" max="16146" width="30.5703125" style="25" bestFit="1" customWidth="1"/>
    <col min="16147" max="16147" width="6.85546875" style="25" bestFit="1" customWidth="1"/>
    <col min="16148" max="16384" width="9.140625" style="25"/>
  </cols>
  <sheetData>
    <row r="1" spans="1:20" s="26" customFormat="1" ht="25.5" customHeight="1" x14ac:dyDescent="0.35">
      <c r="A1" s="40" t="s">
        <v>140</v>
      </c>
      <c r="B1" s="41"/>
      <c r="C1" s="41"/>
      <c r="D1" s="42" t="s">
        <v>141</v>
      </c>
      <c r="N1" s="115" t="s">
        <v>137</v>
      </c>
      <c r="O1" s="115"/>
      <c r="S1" s="27"/>
    </row>
    <row r="2" spans="1:20" s="26" customFormat="1" ht="18.75" x14ac:dyDescent="0.3">
      <c r="B2" s="25"/>
      <c r="C2" s="25"/>
      <c r="N2" s="115"/>
      <c r="O2" s="115"/>
      <c r="P2" s="77">
        <v>30</v>
      </c>
      <c r="S2" s="28"/>
    </row>
    <row r="3" spans="1:20" s="26" customFormat="1" x14ac:dyDescent="0.25">
      <c r="A3" s="29"/>
      <c r="B3" s="25"/>
      <c r="C3" s="25"/>
      <c r="D3"/>
      <c r="N3" s="115"/>
      <c r="O3" s="115"/>
      <c r="P3" s="30"/>
      <c r="S3" s="28"/>
    </row>
    <row r="4" spans="1:20" s="26" customFormat="1" x14ac:dyDescent="0.25">
      <c r="A4" s="31" t="s">
        <v>126</v>
      </c>
      <c r="B4" s="25"/>
      <c r="C4" s="25"/>
      <c r="N4" s="115"/>
      <c r="O4" s="115"/>
      <c r="P4" s="30"/>
      <c r="S4" s="28"/>
    </row>
    <row r="5" spans="1:20" s="26" customFormat="1" ht="15.75" x14ac:dyDescent="0.25">
      <c r="A5" s="32" t="s">
        <v>144</v>
      </c>
      <c r="B5" s="25"/>
      <c r="C5" s="25"/>
      <c r="N5" s="115"/>
      <c r="O5" s="115"/>
      <c r="P5" s="30"/>
      <c r="S5" s="28"/>
    </row>
    <row r="6" spans="1:20" s="26" customFormat="1" ht="15.75" x14ac:dyDescent="0.25">
      <c r="A6" s="32" t="s">
        <v>145</v>
      </c>
      <c r="B6" s="25"/>
      <c r="C6" s="25"/>
      <c r="N6" s="115"/>
      <c r="O6" s="115"/>
      <c r="S6" s="33"/>
    </row>
    <row r="7" spans="1:20" s="26" customFormat="1" x14ac:dyDescent="0.25">
      <c r="A7" s="25"/>
      <c r="B7" s="25"/>
      <c r="C7" s="25"/>
    </row>
    <row r="8" spans="1:20" s="35" customFormat="1" ht="31.5" x14ac:dyDescent="0.25">
      <c r="A8" s="39" t="s">
        <v>97</v>
      </c>
      <c r="B8" s="39" t="s">
        <v>134</v>
      </c>
      <c r="C8" s="39" t="s">
        <v>133</v>
      </c>
      <c r="D8" s="39" t="s">
        <v>101</v>
      </c>
      <c r="E8" s="39" t="s">
        <v>8</v>
      </c>
      <c r="F8" s="39" t="s">
        <v>9</v>
      </c>
      <c r="G8" s="39" t="s">
        <v>10</v>
      </c>
      <c r="H8" s="39" t="s">
        <v>11</v>
      </c>
      <c r="I8" s="39" t="s">
        <v>12</v>
      </c>
      <c r="J8" s="39" t="s">
        <v>13</v>
      </c>
      <c r="K8" s="39" t="s">
        <v>14</v>
      </c>
      <c r="L8" s="39" t="s">
        <v>15</v>
      </c>
      <c r="M8" s="39" t="s">
        <v>16</v>
      </c>
      <c r="N8" s="39" t="s">
        <v>17</v>
      </c>
      <c r="O8" s="39" t="s">
        <v>18</v>
      </c>
      <c r="P8" s="39" t="s">
        <v>135</v>
      </c>
      <c r="Q8" s="39" t="s">
        <v>136</v>
      </c>
      <c r="R8" s="34"/>
      <c r="S8" s="34"/>
      <c r="T8" s="34"/>
    </row>
    <row r="9" spans="1:20" s="26" customFormat="1" x14ac:dyDescent="0.25">
      <c r="A9" s="25" t="s">
        <v>86</v>
      </c>
      <c r="B9" s="25" t="s">
        <v>20</v>
      </c>
      <c r="C9" s="36" t="s">
        <v>83</v>
      </c>
      <c r="D9" s="25" t="s">
        <v>138</v>
      </c>
      <c r="E9" s="25">
        <v>5.8E-5</v>
      </c>
      <c r="F9" s="25">
        <v>-8.6E-3</v>
      </c>
      <c r="G9" s="25">
        <v>0.45</v>
      </c>
      <c r="H9" s="25">
        <v>0</v>
      </c>
      <c r="I9" s="25">
        <v>0</v>
      </c>
      <c r="J9" s="25">
        <v>0</v>
      </c>
      <c r="K9" s="25">
        <v>0</v>
      </c>
      <c r="L9" s="25">
        <v>0</v>
      </c>
      <c r="M9" s="25">
        <v>0</v>
      </c>
      <c r="N9" s="25">
        <v>10</v>
      </c>
      <c r="O9" s="25">
        <v>130</v>
      </c>
      <c r="P9" s="37">
        <f t="shared" ref="P9:P29" si="0">IF($P$2&lt;$N9,$N9,IF($P$2&gt;$O9,$O9,$P$2))</f>
        <v>30</v>
      </c>
      <c r="Q9" s="80">
        <f>((E9 * P9 ^2) + (F9 * P9) + G9 + (H9 * LOG(P9)) + (I9 * EXP(J9 * P9)) + (K9 * (P9 ^ L9))) * (1-M9)</f>
        <v>0.2442</v>
      </c>
      <c r="R9" s="34"/>
      <c r="S9" s="34"/>
      <c r="T9" s="34"/>
    </row>
    <row r="10" spans="1:20" s="26" customFormat="1" x14ac:dyDescent="0.25">
      <c r="A10" s="25" t="s">
        <v>86</v>
      </c>
      <c r="B10" s="25" t="s">
        <v>24</v>
      </c>
      <c r="C10" s="36" t="s">
        <v>83</v>
      </c>
      <c r="D10" s="25" t="s">
        <v>139</v>
      </c>
      <c r="E10" s="25">
        <v>0.113797282</v>
      </c>
      <c r="F10" s="25">
        <v>0</v>
      </c>
      <c r="G10" s="25">
        <v>-2.33E-3</v>
      </c>
      <c r="H10" s="25">
        <v>0</v>
      </c>
      <c r="I10" s="25">
        <v>2.26E-5</v>
      </c>
      <c r="J10" s="25">
        <v>0</v>
      </c>
      <c r="K10" s="25">
        <v>0</v>
      </c>
      <c r="L10" s="25">
        <v>0</v>
      </c>
      <c r="M10" s="25">
        <v>0</v>
      </c>
      <c r="N10" s="25">
        <v>10</v>
      </c>
      <c r="O10" s="25">
        <v>130</v>
      </c>
      <c r="P10" s="37">
        <f t="shared" si="0"/>
        <v>30</v>
      </c>
      <c r="Q10" s="80">
        <f xml:space="preserve"> ((E10 + G10 * P10 + I10 * P10^2 + J10 / P10) / (1 + F10 * P10 + H10 * P10 ^ 2)) * (1 - M10)</f>
        <v>6.4237281999999993E-2</v>
      </c>
      <c r="R10" s="34"/>
      <c r="S10" s="34"/>
      <c r="T10" s="34"/>
    </row>
    <row r="11" spans="1:20" s="26" customFormat="1" x14ac:dyDescent="0.25">
      <c r="A11" s="25" t="s">
        <v>86</v>
      </c>
      <c r="B11" s="25" t="s">
        <v>25</v>
      </c>
      <c r="C11" s="36" t="s">
        <v>83</v>
      </c>
      <c r="D11" s="25" t="s">
        <v>139</v>
      </c>
      <c r="E11" s="25">
        <v>8.6599999999999996E-2</v>
      </c>
      <c r="F11" s="25">
        <v>0</v>
      </c>
      <c r="G11" s="25">
        <v>-1.42E-3</v>
      </c>
      <c r="H11" s="25">
        <v>0</v>
      </c>
      <c r="I11" s="25">
        <v>1.06E-5</v>
      </c>
      <c r="J11" s="25">
        <v>0</v>
      </c>
      <c r="K11" s="25">
        <v>0</v>
      </c>
      <c r="L11" s="25">
        <v>0</v>
      </c>
      <c r="M11" s="25">
        <v>0</v>
      </c>
      <c r="N11" s="25">
        <v>10</v>
      </c>
      <c r="O11" s="25">
        <v>130</v>
      </c>
      <c r="P11" s="37">
        <f t="shared" si="0"/>
        <v>30</v>
      </c>
      <c r="Q11" s="80">
        <f t="shared" ref="Q11:Q15" si="1" xml:space="preserve"> ((E11 + G11 * P11 + I11 * P11^2 + J11 / P11) / (1 + F11 * P11 + H11 * P11 ^ 2)) * (1 - M11)</f>
        <v>5.3539999999999997E-2</v>
      </c>
      <c r="R11" s="34"/>
      <c r="S11" s="34"/>
      <c r="T11" s="34"/>
    </row>
    <row r="12" spans="1:20" s="26" customFormat="1" x14ac:dyDescent="0.25">
      <c r="A12" s="25" t="s">
        <v>86</v>
      </c>
      <c r="B12" s="25" t="s">
        <v>26</v>
      </c>
      <c r="C12" s="36" t="s">
        <v>83</v>
      </c>
      <c r="D12" s="25" t="s">
        <v>139</v>
      </c>
      <c r="E12" s="25">
        <v>5.1499999999999997E-2</v>
      </c>
      <c r="F12" s="25">
        <v>0</v>
      </c>
      <c r="G12" s="25">
        <v>-8.8000000000000003E-4</v>
      </c>
      <c r="H12" s="25">
        <v>0</v>
      </c>
      <c r="I12" s="25">
        <v>8.1200000000000002E-6</v>
      </c>
      <c r="J12" s="25">
        <v>0</v>
      </c>
      <c r="K12" s="25">
        <v>0</v>
      </c>
      <c r="L12" s="25">
        <v>0</v>
      </c>
      <c r="M12" s="25">
        <v>0</v>
      </c>
      <c r="N12" s="25">
        <v>10</v>
      </c>
      <c r="O12" s="25">
        <v>130</v>
      </c>
      <c r="P12" s="37">
        <f t="shared" si="0"/>
        <v>30</v>
      </c>
      <c r="Q12" s="80">
        <f t="shared" si="1"/>
        <v>3.2407999999999999E-2</v>
      </c>
      <c r="R12" s="34"/>
      <c r="S12" s="34"/>
      <c r="T12" s="34"/>
    </row>
    <row r="13" spans="1:20" s="26" customFormat="1" x14ac:dyDescent="0.25">
      <c r="A13" s="25" t="s">
        <v>86</v>
      </c>
      <c r="B13" s="25" t="s">
        <v>27</v>
      </c>
      <c r="C13" s="36" t="s">
        <v>83</v>
      </c>
      <c r="D13" s="25" t="s">
        <v>139</v>
      </c>
      <c r="E13" s="25">
        <v>4.4999999999999998E-2</v>
      </c>
      <c r="F13" s="25">
        <v>0</v>
      </c>
      <c r="G13" s="25">
        <v>-5.3899999999999998E-4</v>
      </c>
      <c r="H13" s="25">
        <v>0</v>
      </c>
      <c r="I13" s="25">
        <v>3.4800000000000001E-6</v>
      </c>
      <c r="J13" s="25">
        <v>0</v>
      </c>
      <c r="K13" s="25">
        <v>0</v>
      </c>
      <c r="L13" s="25">
        <v>0</v>
      </c>
      <c r="M13" s="38">
        <v>0</v>
      </c>
      <c r="N13" s="25">
        <v>10</v>
      </c>
      <c r="O13" s="25">
        <v>130</v>
      </c>
      <c r="P13" s="37">
        <f t="shared" si="0"/>
        <v>30</v>
      </c>
      <c r="Q13" s="80">
        <f t="shared" si="1"/>
        <v>3.1961999999999997E-2</v>
      </c>
      <c r="R13" s="34"/>
      <c r="S13" s="34"/>
      <c r="T13" s="34"/>
    </row>
    <row r="14" spans="1:20" s="26" customFormat="1" x14ac:dyDescent="0.25">
      <c r="A14" s="25" t="s">
        <v>86</v>
      </c>
      <c r="B14" s="25" t="s">
        <v>28</v>
      </c>
      <c r="C14" s="36" t="s">
        <v>83</v>
      </c>
      <c r="D14" s="25" t="s">
        <v>139</v>
      </c>
      <c r="E14" s="25">
        <v>4.4999999999999998E-2</v>
      </c>
      <c r="F14" s="25">
        <v>0</v>
      </c>
      <c r="G14" s="25">
        <v>-5.3899999999999998E-4</v>
      </c>
      <c r="H14" s="25">
        <v>0</v>
      </c>
      <c r="I14" s="25">
        <v>3.4800000000000001E-6</v>
      </c>
      <c r="J14" s="25">
        <v>0</v>
      </c>
      <c r="K14" s="25">
        <v>0</v>
      </c>
      <c r="L14" s="25">
        <v>0</v>
      </c>
      <c r="M14" s="38">
        <v>0.95</v>
      </c>
      <c r="N14" s="25">
        <v>10</v>
      </c>
      <c r="O14" s="25">
        <v>130</v>
      </c>
      <c r="P14" s="37">
        <f t="shared" si="0"/>
        <v>30</v>
      </c>
      <c r="Q14" s="80">
        <f t="shared" si="1"/>
        <v>1.5981000000000014E-3</v>
      </c>
      <c r="R14" s="34"/>
      <c r="S14" s="34"/>
      <c r="T14" s="34"/>
    </row>
    <row r="15" spans="1:20" s="26" customFormat="1" x14ac:dyDescent="0.25">
      <c r="A15" s="25" t="s">
        <v>86</v>
      </c>
      <c r="B15" s="25" t="s">
        <v>29</v>
      </c>
      <c r="C15" s="36" t="s">
        <v>83</v>
      </c>
      <c r="D15" s="25" t="s">
        <v>139</v>
      </c>
      <c r="E15" s="25">
        <v>4.4999999999999998E-2</v>
      </c>
      <c r="F15" s="25">
        <v>0</v>
      </c>
      <c r="G15" s="25">
        <v>-5.3899999999999998E-4</v>
      </c>
      <c r="H15" s="25">
        <v>0</v>
      </c>
      <c r="I15" s="25">
        <v>3.4800000000000001E-6</v>
      </c>
      <c r="J15" s="25">
        <v>0</v>
      </c>
      <c r="K15" s="25">
        <v>0</v>
      </c>
      <c r="L15" s="25">
        <v>0</v>
      </c>
      <c r="M15" s="38">
        <v>0.95</v>
      </c>
      <c r="N15" s="25">
        <v>10</v>
      </c>
      <c r="O15" s="25">
        <v>130</v>
      </c>
      <c r="P15" s="37">
        <f t="shared" si="0"/>
        <v>30</v>
      </c>
      <c r="Q15" s="80">
        <f t="shared" si="1"/>
        <v>1.5981000000000014E-3</v>
      </c>
      <c r="R15" s="34"/>
      <c r="S15" s="34"/>
      <c r="T15" s="34"/>
    </row>
    <row r="16" spans="1:20" s="26" customFormat="1" x14ac:dyDescent="0.25">
      <c r="A16" s="25" t="s">
        <v>86</v>
      </c>
      <c r="B16" s="25" t="s">
        <v>20</v>
      </c>
      <c r="C16" s="36" t="s">
        <v>84</v>
      </c>
      <c r="D16" s="25" t="s">
        <v>138</v>
      </c>
      <c r="E16" s="25">
        <v>1.2500000000000001E-5</v>
      </c>
      <c r="F16" s="25">
        <v>-5.7700000000000004E-4</v>
      </c>
      <c r="G16" s="25">
        <v>0.28799999999999998</v>
      </c>
      <c r="H16" s="25">
        <v>0</v>
      </c>
      <c r="I16" s="25">
        <v>0</v>
      </c>
      <c r="J16" s="25">
        <v>0</v>
      </c>
      <c r="K16" s="25">
        <v>0</v>
      </c>
      <c r="L16" s="25">
        <v>0</v>
      </c>
      <c r="M16" s="38">
        <v>0</v>
      </c>
      <c r="N16" s="25">
        <v>10</v>
      </c>
      <c r="O16" s="25">
        <v>110</v>
      </c>
      <c r="P16" s="37">
        <f t="shared" si="0"/>
        <v>30</v>
      </c>
      <c r="Q16" s="81">
        <f xml:space="preserve"> ((E16 * P16 ^2) + (F16 * P16) + G16 + (H16 * LOG(P16)) + (I16 * EXP(J16 * P16)) + (K16 * (P16 ^ L16))) * (1-M16)</f>
        <v>0.28193999999999997</v>
      </c>
      <c r="R16" s="34"/>
      <c r="S16" s="34"/>
      <c r="T16" s="34"/>
    </row>
    <row r="17" spans="1:20" s="26" customFormat="1" x14ac:dyDescent="0.25">
      <c r="A17" s="25" t="s">
        <v>86</v>
      </c>
      <c r="B17" s="25" t="s">
        <v>24</v>
      </c>
      <c r="C17" s="36" t="s">
        <v>84</v>
      </c>
      <c r="D17" s="25" t="s">
        <v>138</v>
      </c>
      <c r="E17" s="25">
        <v>4.5000000000000003E-5</v>
      </c>
      <c r="F17" s="25">
        <v>-4.8849999999999996E-3</v>
      </c>
      <c r="G17" s="25">
        <v>0.19320000000000001</v>
      </c>
      <c r="H17" s="25">
        <v>0</v>
      </c>
      <c r="I17" s="25">
        <v>0</v>
      </c>
      <c r="J17" s="25">
        <v>0</v>
      </c>
      <c r="K17" s="25">
        <v>0</v>
      </c>
      <c r="L17" s="25">
        <v>0</v>
      </c>
      <c r="M17" s="38">
        <v>0</v>
      </c>
      <c r="N17" s="25">
        <v>10</v>
      </c>
      <c r="O17" s="25">
        <v>110</v>
      </c>
      <c r="P17" s="37">
        <f t="shared" si="0"/>
        <v>30</v>
      </c>
      <c r="Q17" s="81">
        <f t="shared" ref="Q17:Q29" si="2" xml:space="preserve"> ((E17 * P17 ^2) + (F17 * P17) + G17 + (H17 * LOG(P17)) + (I17 * EXP(J17 * P17)) + (K17 * (P17 ^ L17))) * (1-M17)</f>
        <v>8.7150000000000033E-2</v>
      </c>
      <c r="R17" s="34"/>
      <c r="S17" s="34"/>
      <c r="T17" s="34"/>
    </row>
    <row r="18" spans="1:20" s="26" customFormat="1" x14ac:dyDescent="0.25">
      <c r="A18" s="25" t="s">
        <v>86</v>
      </c>
      <c r="B18" s="25" t="s">
        <v>25</v>
      </c>
      <c r="C18" s="36" t="s">
        <v>84</v>
      </c>
      <c r="D18" s="25" t="s">
        <v>138</v>
      </c>
      <c r="E18" s="25">
        <v>4.5000000000000003E-5</v>
      </c>
      <c r="F18" s="25">
        <v>-4.8849999999999996E-3</v>
      </c>
      <c r="G18" s="25">
        <v>0.19320000000000001</v>
      </c>
      <c r="H18" s="25">
        <v>0</v>
      </c>
      <c r="I18" s="25">
        <v>0</v>
      </c>
      <c r="J18" s="25">
        <v>0</v>
      </c>
      <c r="K18" s="25">
        <v>0</v>
      </c>
      <c r="L18" s="25">
        <v>0</v>
      </c>
      <c r="M18" s="38">
        <v>0</v>
      </c>
      <c r="N18" s="25">
        <v>10</v>
      </c>
      <c r="O18" s="25">
        <v>110</v>
      </c>
      <c r="P18" s="37">
        <f t="shared" si="0"/>
        <v>30</v>
      </c>
      <c r="Q18" s="81">
        <f t="shared" si="2"/>
        <v>8.7150000000000033E-2</v>
      </c>
      <c r="R18" s="34"/>
      <c r="S18" s="34"/>
      <c r="T18" s="34"/>
    </row>
    <row r="19" spans="1:20" s="26" customFormat="1" x14ac:dyDescent="0.25">
      <c r="A19" s="25" t="s">
        <v>86</v>
      </c>
      <c r="B19" s="25" t="s">
        <v>26</v>
      </c>
      <c r="C19" s="36" t="s">
        <v>84</v>
      </c>
      <c r="D19" s="25" t="s">
        <v>138</v>
      </c>
      <c r="E19" s="25">
        <v>4.5000000000000003E-5</v>
      </c>
      <c r="F19" s="25">
        <v>-4.8849999999999996E-3</v>
      </c>
      <c r="G19" s="25">
        <v>0.19320000000000001</v>
      </c>
      <c r="H19" s="25">
        <v>0</v>
      </c>
      <c r="I19" s="25">
        <v>0</v>
      </c>
      <c r="J19" s="25">
        <v>0</v>
      </c>
      <c r="K19" s="25">
        <v>0</v>
      </c>
      <c r="L19" s="25">
        <v>0</v>
      </c>
      <c r="M19" s="25">
        <v>0.33</v>
      </c>
      <c r="N19" s="25">
        <v>10</v>
      </c>
      <c r="O19" s="25">
        <v>110</v>
      </c>
      <c r="P19" s="37">
        <f t="shared" si="0"/>
        <v>30</v>
      </c>
      <c r="Q19" s="81">
        <f t="shared" si="2"/>
        <v>5.8390500000000019E-2</v>
      </c>
      <c r="R19" s="34"/>
      <c r="S19" s="34"/>
      <c r="T19" s="34"/>
    </row>
    <row r="20" spans="1:20" s="26" customFormat="1" x14ac:dyDescent="0.25">
      <c r="A20" s="25" t="s">
        <v>86</v>
      </c>
      <c r="B20" s="25" t="s">
        <v>27</v>
      </c>
      <c r="C20" s="36" t="s">
        <v>84</v>
      </c>
      <c r="D20" s="25" t="s">
        <v>138</v>
      </c>
      <c r="E20" s="25">
        <v>4.5000000000000003E-5</v>
      </c>
      <c r="F20" s="25">
        <v>-4.8849999999999996E-3</v>
      </c>
      <c r="G20" s="25">
        <v>0.19320000000000001</v>
      </c>
      <c r="H20" s="25">
        <v>0</v>
      </c>
      <c r="I20" s="25">
        <v>0</v>
      </c>
      <c r="J20" s="25">
        <v>0</v>
      </c>
      <c r="K20" s="25">
        <v>0</v>
      </c>
      <c r="L20" s="25">
        <v>0</v>
      </c>
      <c r="M20" s="25">
        <v>0.65</v>
      </c>
      <c r="N20" s="25">
        <v>10</v>
      </c>
      <c r="O20" s="25">
        <v>110</v>
      </c>
      <c r="P20" s="37">
        <f t="shared" si="0"/>
        <v>30</v>
      </c>
      <c r="Q20" s="81">
        <f t="shared" si="2"/>
        <v>3.0502500000000009E-2</v>
      </c>
      <c r="R20" s="25"/>
      <c r="S20" s="25"/>
      <c r="T20" s="25"/>
    </row>
    <row r="21" spans="1:20" s="26" customFormat="1" x14ac:dyDescent="0.25">
      <c r="A21" s="25" t="s">
        <v>86</v>
      </c>
      <c r="B21" s="25" t="s">
        <v>28</v>
      </c>
      <c r="C21" s="36" t="s">
        <v>84</v>
      </c>
      <c r="D21" s="25" t="s">
        <v>138</v>
      </c>
      <c r="E21" s="25">
        <v>4.5000000000000003E-5</v>
      </c>
      <c r="F21" s="25">
        <v>-4.8849999999999996E-3</v>
      </c>
      <c r="G21" s="25">
        <v>0.19320000000000001</v>
      </c>
      <c r="H21" s="25">
        <v>0</v>
      </c>
      <c r="I21" s="25">
        <v>0</v>
      </c>
      <c r="J21" s="25">
        <v>0</v>
      </c>
      <c r="K21" s="25">
        <v>0</v>
      </c>
      <c r="L21" s="25">
        <v>0</v>
      </c>
      <c r="M21" s="25">
        <v>0.98</v>
      </c>
      <c r="N21" s="25">
        <v>10</v>
      </c>
      <c r="O21" s="25">
        <v>110</v>
      </c>
      <c r="P21" s="37">
        <f t="shared" si="0"/>
        <v>30</v>
      </c>
      <c r="Q21" s="81">
        <f t="shared" si="2"/>
        <v>1.7430000000000021E-3</v>
      </c>
      <c r="R21" s="25"/>
      <c r="S21" s="25"/>
      <c r="T21" s="25"/>
    </row>
    <row r="22" spans="1:20" s="26" customFormat="1" x14ac:dyDescent="0.25">
      <c r="A22" s="25" t="s">
        <v>86</v>
      </c>
      <c r="B22" s="25" t="s">
        <v>29</v>
      </c>
      <c r="C22" s="36" t="s">
        <v>84</v>
      </c>
      <c r="D22" s="25" t="s">
        <v>138</v>
      </c>
      <c r="E22" s="25">
        <v>4.5000000000000003E-5</v>
      </c>
      <c r="F22" s="25">
        <v>-4.8849999999999996E-3</v>
      </c>
      <c r="G22" s="25">
        <v>0.19320000000000001</v>
      </c>
      <c r="H22" s="25">
        <v>0</v>
      </c>
      <c r="I22" s="25">
        <v>0</v>
      </c>
      <c r="J22" s="25">
        <v>0</v>
      </c>
      <c r="K22" s="25">
        <v>0</v>
      </c>
      <c r="L22" s="25">
        <v>0</v>
      </c>
      <c r="M22" s="25">
        <v>0.98</v>
      </c>
      <c r="N22" s="25">
        <v>10</v>
      </c>
      <c r="O22" s="25">
        <v>110</v>
      </c>
      <c r="P22" s="37">
        <f t="shared" si="0"/>
        <v>30</v>
      </c>
      <c r="Q22" s="81">
        <f t="shared" si="2"/>
        <v>1.7430000000000021E-3</v>
      </c>
      <c r="R22" s="34"/>
      <c r="S22" s="34"/>
      <c r="T22" s="34"/>
    </row>
    <row r="23" spans="1:20" s="26" customFormat="1" x14ac:dyDescent="0.25">
      <c r="A23" s="25" t="s">
        <v>86</v>
      </c>
      <c r="B23" s="25" t="s">
        <v>20</v>
      </c>
      <c r="C23" s="36" t="s">
        <v>85</v>
      </c>
      <c r="D23" s="25" t="s">
        <v>138</v>
      </c>
      <c r="E23" s="25">
        <v>1.2500000000000001E-5</v>
      </c>
      <c r="F23" s="25">
        <v>-5.7700000000000004E-4</v>
      </c>
      <c r="G23" s="25">
        <v>0.28799999999999998</v>
      </c>
      <c r="H23" s="25">
        <v>0</v>
      </c>
      <c r="I23" s="25">
        <v>0</v>
      </c>
      <c r="J23" s="25">
        <v>0</v>
      </c>
      <c r="K23" s="25">
        <v>0</v>
      </c>
      <c r="L23" s="25">
        <v>0</v>
      </c>
      <c r="M23" s="25">
        <v>0</v>
      </c>
      <c r="N23" s="25">
        <v>10</v>
      </c>
      <c r="O23" s="25">
        <v>110</v>
      </c>
      <c r="P23" s="37">
        <f t="shared" si="0"/>
        <v>30</v>
      </c>
      <c r="Q23" s="81">
        <f t="shared" si="2"/>
        <v>0.28193999999999997</v>
      </c>
      <c r="R23" s="34"/>
      <c r="S23" s="34"/>
      <c r="T23" s="34"/>
    </row>
    <row r="24" spans="1:20" s="26" customFormat="1" x14ac:dyDescent="0.25">
      <c r="A24" s="25" t="s">
        <v>86</v>
      </c>
      <c r="B24" s="25" t="s">
        <v>24</v>
      </c>
      <c r="C24" s="36" t="s">
        <v>85</v>
      </c>
      <c r="D24" s="25" t="s">
        <v>138</v>
      </c>
      <c r="E24" s="25">
        <v>4.5000000000000003E-5</v>
      </c>
      <c r="F24" s="25">
        <v>-4.8849999999999996E-3</v>
      </c>
      <c r="G24" s="25">
        <v>0.19320000000000001</v>
      </c>
      <c r="H24" s="25">
        <v>0</v>
      </c>
      <c r="I24" s="25">
        <v>0</v>
      </c>
      <c r="J24" s="25">
        <v>0</v>
      </c>
      <c r="K24" s="25">
        <v>0</v>
      </c>
      <c r="L24" s="25">
        <v>0</v>
      </c>
      <c r="M24" s="25">
        <v>0</v>
      </c>
      <c r="N24" s="25">
        <v>10</v>
      </c>
      <c r="O24" s="25">
        <v>110</v>
      </c>
      <c r="P24" s="37">
        <f t="shared" si="0"/>
        <v>30</v>
      </c>
      <c r="Q24" s="81">
        <f t="shared" si="2"/>
        <v>8.7150000000000033E-2</v>
      </c>
      <c r="R24" s="34"/>
      <c r="S24" s="34"/>
      <c r="T24" s="34"/>
    </row>
    <row r="25" spans="1:20" s="26" customFormat="1" x14ac:dyDescent="0.25">
      <c r="A25" s="25" t="s">
        <v>86</v>
      </c>
      <c r="B25" s="25" t="s">
        <v>25</v>
      </c>
      <c r="C25" s="36" t="s">
        <v>85</v>
      </c>
      <c r="D25" s="25" t="s">
        <v>138</v>
      </c>
      <c r="E25" s="25">
        <v>4.5000000000000003E-5</v>
      </c>
      <c r="F25" s="25">
        <v>-4.8849999999999996E-3</v>
      </c>
      <c r="G25" s="25">
        <v>0.19320000000000001</v>
      </c>
      <c r="H25" s="25">
        <v>0</v>
      </c>
      <c r="I25" s="25">
        <v>0</v>
      </c>
      <c r="J25" s="25">
        <v>0</v>
      </c>
      <c r="K25" s="25">
        <v>0</v>
      </c>
      <c r="L25" s="25">
        <v>0</v>
      </c>
      <c r="M25" s="25">
        <v>0</v>
      </c>
      <c r="N25" s="25">
        <v>10</v>
      </c>
      <c r="O25" s="25">
        <v>110</v>
      </c>
      <c r="P25" s="37">
        <f t="shared" si="0"/>
        <v>30</v>
      </c>
      <c r="Q25" s="81">
        <f t="shared" si="2"/>
        <v>8.7150000000000033E-2</v>
      </c>
      <c r="R25" s="34"/>
      <c r="S25" s="34"/>
      <c r="T25" s="34"/>
    </row>
    <row r="26" spans="1:20" s="26" customFormat="1" x14ac:dyDescent="0.25">
      <c r="A26" s="25" t="s">
        <v>86</v>
      </c>
      <c r="B26" s="25" t="s">
        <v>26</v>
      </c>
      <c r="C26" s="36" t="s">
        <v>85</v>
      </c>
      <c r="D26" s="25" t="s">
        <v>138</v>
      </c>
      <c r="E26" s="25">
        <v>4.5000000000000003E-5</v>
      </c>
      <c r="F26" s="25">
        <v>-4.8849999999999996E-3</v>
      </c>
      <c r="G26" s="25">
        <v>0.19320000000000001</v>
      </c>
      <c r="H26" s="25">
        <v>0</v>
      </c>
      <c r="I26" s="25">
        <v>0</v>
      </c>
      <c r="J26" s="25">
        <v>0</v>
      </c>
      <c r="K26" s="25">
        <v>0</v>
      </c>
      <c r="L26" s="25">
        <v>0</v>
      </c>
      <c r="M26" s="25">
        <v>0.33</v>
      </c>
      <c r="N26" s="25">
        <v>10</v>
      </c>
      <c r="O26" s="25">
        <v>110</v>
      </c>
      <c r="P26" s="37">
        <f t="shared" si="0"/>
        <v>30</v>
      </c>
      <c r="Q26" s="81">
        <f t="shared" si="2"/>
        <v>5.8390500000000019E-2</v>
      </c>
      <c r="R26" s="34"/>
      <c r="S26" s="34"/>
      <c r="T26" s="34"/>
    </row>
    <row r="27" spans="1:20" s="26" customFormat="1" x14ac:dyDescent="0.25">
      <c r="A27" s="25" t="s">
        <v>86</v>
      </c>
      <c r="B27" s="25" t="s">
        <v>27</v>
      </c>
      <c r="C27" s="36" t="s">
        <v>85</v>
      </c>
      <c r="D27" s="25" t="s">
        <v>138</v>
      </c>
      <c r="E27" s="25">
        <v>4.5000000000000003E-5</v>
      </c>
      <c r="F27" s="25">
        <v>-4.8849999999999996E-3</v>
      </c>
      <c r="G27" s="25">
        <v>0.19320000000000001</v>
      </c>
      <c r="H27" s="25">
        <v>0</v>
      </c>
      <c r="I27" s="25">
        <v>0</v>
      </c>
      <c r="J27" s="25">
        <v>0</v>
      </c>
      <c r="K27" s="25">
        <v>0</v>
      </c>
      <c r="L27" s="25">
        <v>0</v>
      </c>
      <c r="M27" s="25">
        <v>0.65</v>
      </c>
      <c r="N27" s="25">
        <v>10</v>
      </c>
      <c r="O27" s="25">
        <v>110</v>
      </c>
      <c r="P27" s="37">
        <f t="shared" si="0"/>
        <v>30</v>
      </c>
      <c r="Q27" s="81">
        <f t="shared" si="2"/>
        <v>3.0502500000000009E-2</v>
      </c>
      <c r="R27" s="34"/>
      <c r="S27" s="34"/>
      <c r="T27" s="34"/>
    </row>
    <row r="28" spans="1:20" s="26" customFormat="1" x14ac:dyDescent="0.25">
      <c r="A28" s="25" t="s">
        <v>86</v>
      </c>
      <c r="B28" s="25" t="s">
        <v>28</v>
      </c>
      <c r="C28" s="36" t="s">
        <v>85</v>
      </c>
      <c r="D28" s="25" t="s">
        <v>138</v>
      </c>
      <c r="E28" s="25">
        <v>4.5000000000000003E-5</v>
      </c>
      <c r="F28" s="25">
        <v>-4.8849999999999996E-3</v>
      </c>
      <c r="G28" s="25">
        <v>0.19320000000000001</v>
      </c>
      <c r="H28" s="25">
        <v>0</v>
      </c>
      <c r="I28" s="25">
        <v>0</v>
      </c>
      <c r="J28" s="25">
        <v>0</v>
      </c>
      <c r="K28" s="25">
        <v>0</v>
      </c>
      <c r="L28" s="25">
        <v>0</v>
      </c>
      <c r="M28" s="25">
        <v>0.98</v>
      </c>
      <c r="N28" s="25">
        <v>10</v>
      </c>
      <c r="O28" s="25">
        <v>110</v>
      </c>
      <c r="P28" s="37">
        <f t="shared" si="0"/>
        <v>30</v>
      </c>
      <c r="Q28" s="81">
        <f t="shared" si="2"/>
        <v>1.7430000000000021E-3</v>
      </c>
      <c r="R28" s="34"/>
      <c r="S28" s="34"/>
      <c r="T28" s="34"/>
    </row>
    <row r="29" spans="1:20" s="26" customFormat="1" x14ac:dyDescent="0.25">
      <c r="A29" s="25" t="s">
        <v>86</v>
      </c>
      <c r="B29" s="25" t="s">
        <v>29</v>
      </c>
      <c r="C29" s="36" t="s">
        <v>85</v>
      </c>
      <c r="D29" s="25" t="s">
        <v>138</v>
      </c>
      <c r="E29" s="25">
        <v>4.5000000000000003E-5</v>
      </c>
      <c r="F29" s="25">
        <v>-4.8849999999999996E-3</v>
      </c>
      <c r="G29" s="25">
        <v>0.19320000000000001</v>
      </c>
      <c r="H29" s="25">
        <v>0</v>
      </c>
      <c r="I29" s="25">
        <v>0</v>
      </c>
      <c r="J29" s="25">
        <v>0</v>
      </c>
      <c r="K29" s="25">
        <v>0</v>
      </c>
      <c r="L29" s="25">
        <v>0</v>
      </c>
      <c r="M29" s="25">
        <v>0.98</v>
      </c>
      <c r="N29" s="25">
        <v>10</v>
      </c>
      <c r="O29" s="25">
        <v>110</v>
      </c>
      <c r="P29" s="37">
        <f t="shared" si="0"/>
        <v>30</v>
      </c>
      <c r="Q29" s="81">
        <f t="shared" si="2"/>
        <v>1.7430000000000021E-3</v>
      </c>
      <c r="R29" s="34"/>
      <c r="S29" s="34"/>
      <c r="T29" s="34"/>
    </row>
  </sheetData>
  <autoFilter ref="A8:Q29"/>
  <mergeCells count="1">
    <mergeCell ref="N1:O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zoomScale="70" zoomScaleNormal="70" workbookViewId="0">
      <pane xSplit="4" ySplit="11" topLeftCell="E78" activePane="bottomRight" state="frozen"/>
      <selection pane="topRight" activeCell="E1" sqref="E1"/>
      <selection pane="bottomLeft" activeCell="A12" sqref="A12"/>
      <selection pane="bottomRight" activeCell="E108" sqref="E108"/>
    </sheetView>
  </sheetViews>
  <sheetFormatPr defaultRowHeight="15" x14ac:dyDescent="0.25"/>
  <cols>
    <col min="1" max="1" width="27.7109375" customWidth="1"/>
    <col min="2" max="2" width="20" bestFit="1" customWidth="1"/>
    <col min="3" max="3" width="30.7109375" bestFit="1" customWidth="1"/>
    <col min="4" max="4" width="18.5703125" customWidth="1"/>
    <col min="5" max="5" width="67.28515625" customWidth="1"/>
    <col min="6" max="6" width="13" customWidth="1"/>
    <col min="7" max="7" width="13.140625" bestFit="1" customWidth="1"/>
    <col min="8" max="8" width="12.5703125" bestFit="1" customWidth="1"/>
    <col min="9" max="15" width="9.28515625" bestFit="1" customWidth="1"/>
    <col min="16" max="16" width="10.140625" customWidth="1"/>
    <col min="17" max="17" width="10.5703125" customWidth="1"/>
    <col min="18" max="18" width="12.7109375" customWidth="1"/>
    <col min="19" max="19" width="27.140625" customWidth="1"/>
    <col min="20" max="214" width="9.140625" style="38"/>
    <col min="215" max="215" width="15" style="38" customWidth="1"/>
    <col min="216" max="216" width="14.7109375" style="38" customWidth="1"/>
    <col min="217" max="218" width="18.5703125" style="38" customWidth="1"/>
    <col min="219" max="241" width="9.140625" style="38"/>
    <col min="242" max="242" width="9.140625" style="38" customWidth="1"/>
    <col min="243" max="243" width="27.140625" style="38" customWidth="1"/>
    <col min="244" max="470" width="9.140625" style="38"/>
    <col min="471" max="471" width="15" style="38" customWidth="1"/>
    <col min="472" max="472" width="14.7109375" style="38" customWidth="1"/>
    <col min="473" max="474" width="18.5703125" style="38" customWidth="1"/>
    <col min="475" max="497" width="9.140625" style="38"/>
    <col min="498" max="498" width="9.140625" style="38" customWidth="1"/>
    <col min="499" max="499" width="27.140625" style="38" customWidth="1"/>
    <col min="500" max="726" width="9.140625" style="38"/>
    <col min="727" max="727" width="15" style="38" customWidth="1"/>
    <col min="728" max="728" width="14.7109375" style="38" customWidth="1"/>
    <col min="729" max="730" width="18.5703125" style="38" customWidth="1"/>
    <col min="731" max="753" width="9.140625" style="38"/>
    <col min="754" max="754" width="9.140625" style="38" customWidth="1"/>
    <col min="755" max="755" width="27.140625" style="38" customWidth="1"/>
    <col min="756" max="982" width="9.140625" style="38"/>
    <col min="983" max="983" width="15" style="38" customWidth="1"/>
    <col min="984" max="984" width="14.7109375" style="38" customWidth="1"/>
    <col min="985" max="986" width="18.5703125" style="38" customWidth="1"/>
    <col min="987" max="1009" width="9.140625" style="38"/>
    <col min="1010" max="1010" width="9.140625" style="38" customWidth="1"/>
    <col min="1011" max="1011" width="27.140625" style="38" customWidth="1"/>
    <col min="1012" max="1238" width="9.140625" style="38"/>
    <col min="1239" max="1239" width="15" style="38" customWidth="1"/>
    <col min="1240" max="1240" width="14.7109375" style="38" customWidth="1"/>
    <col min="1241" max="1242" width="18.5703125" style="38" customWidth="1"/>
    <col min="1243" max="1265" width="9.140625" style="38"/>
    <col min="1266" max="1266" width="9.140625" style="38" customWidth="1"/>
    <col min="1267" max="1267" width="27.140625" style="38" customWidth="1"/>
    <col min="1268" max="1494" width="9.140625" style="38"/>
    <col min="1495" max="1495" width="15" style="38" customWidth="1"/>
    <col min="1496" max="1496" width="14.7109375" style="38" customWidth="1"/>
    <col min="1497" max="1498" width="18.5703125" style="38" customWidth="1"/>
    <col min="1499" max="1521" width="9.140625" style="38"/>
    <col min="1522" max="1522" width="9.140625" style="38" customWidth="1"/>
    <col min="1523" max="1523" width="27.140625" style="38" customWidth="1"/>
    <col min="1524" max="1750" width="9.140625" style="38"/>
    <col min="1751" max="1751" width="15" style="38" customWidth="1"/>
    <col min="1752" max="1752" width="14.7109375" style="38" customWidth="1"/>
    <col min="1753" max="1754" width="18.5703125" style="38" customWidth="1"/>
    <col min="1755" max="1777" width="9.140625" style="38"/>
    <col min="1778" max="1778" width="9.140625" style="38" customWidth="1"/>
    <col min="1779" max="1779" width="27.140625" style="38" customWidth="1"/>
    <col min="1780" max="2006" width="9.140625" style="38"/>
    <col min="2007" max="2007" width="15" style="38" customWidth="1"/>
    <col min="2008" max="2008" width="14.7109375" style="38" customWidth="1"/>
    <col min="2009" max="2010" width="18.5703125" style="38" customWidth="1"/>
    <col min="2011" max="2033" width="9.140625" style="38"/>
    <col min="2034" max="2034" width="9.140625" style="38" customWidth="1"/>
    <col min="2035" max="2035" width="27.140625" style="38" customWidth="1"/>
    <col min="2036" max="2262" width="9.140625" style="38"/>
    <col min="2263" max="2263" width="15" style="38" customWidth="1"/>
    <col min="2264" max="2264" width="14.7109375" style="38" customWidth="1"/>
    <col min="2265" max="2266" width="18.5703125" style="38" customWidth="1"/>
    <col min="2267" max="2289" width="9.140625" style="38"/>
    <col min="2290" max="2290" width="9.140625" style="38" customWidth="1"/>
    <col min="2291" max="2291" width="27.140625" style="38" customWidth="1"/>
    <col min="2292" max="2518" width="9.140625" style="38"/>
    <col min="2519" max="2519" width="15" style="38" customWidth="1"/>
    <col min="2520" max="2520" width="14.7109375" style="38" customWidth="1"/>
    <col min="2521" max="2522" width="18.5703125" style="38" customWidth="1"/>
    <col min="2523" max="2545" width="9.140625" style="38"/>
    <col min="2546" max="2546" width="9.140625" style="38" customWidth="1"/>
    <col min="2547" max="2547" width="27.140625" style="38" customWidth="1"/>
    <col min="2548" max="2774" width="9.140625" style="38"/>
    <col min="2775" max="2775" width="15" style="38" customWidth="1"/>
    <col min="2776" max="2776" width="14.7109375" style="38" customWidth="1"/>
    <col min="2777" max="2778" width="18.5703125" style="38" customWidth="1"/>
    <col min="2779" max="2801" width="9.140625" style="38"/>
    <col min="2802" max="2802" width="9.140625" style="38" customWidth="1"/>
    <col min="2803" max="2803" width="27.140625" style="38" customWidth="1"/>
    <col min="2804" max="3030" width="9.140625" style="38"/>
    <col min="3031" max="3031" width="15" style="38" customWidth="1"/>
    <col min="3032" max="3032" width="14.7109375" style="38" customWidth="1"/>
    <col min="3033" max="3034" width="18.5703125" style="38" customWidth="1"/>
    <col min="3035" max="3057" width="9.140625" style="38"/>
    <col min="3058" max="3058" width="9.140625" style="38" customWidth="1"/>
    <col min="3059" max="3059" width="27.140625" style="38" customWidth="1"/>
    <col min="3060" max="3286" width="9.140625" style="38"/>
    <col min="3287" max="3287" width="15" style="38" customWidth="1"/>
    <col min="3288" max="3288" width="14.7109375" style="38" customWidth="1"/>
    <col min="3289" max="3290" width="18.5703125" style="38" customWidth="1"/>
    <col min="3291" max="3313" width="9.140625" style="38"/>
    <col min="3314" max="3314" width="9.140625" style="38" customWidth="1"/>
    <col min="3315" max="3315" width="27.140625" style="38" customWidth="1"/>
    <col min="3316" max="3542" width="9.140625" style="38"/>
    <col min="3543" max="3543" width="15" style="38" customWidth="1"/>
    <col min="3544" max="3544" width="14.7109375" style="38" customWidth="1"/>
    <col min="3545" max="3546" width="18.5703125" style="38" customWidth="1"/>
    <col min="3547" max="3569" width="9.140625" style="38"/>
    <col min="3570" max="3570" width="9.140625" style="38" customWidth="1"/>
    <col min="3571" max="3571" width="27.140625" style="38" customWidth="1"/>
    <col min="3572" max="3798" width="9.140625" style="38"/>
    <col min="3799" max="3799" width="15" style="38" customWidth="1"/>
    <col min="3800" max="3800" width="14.7109375" style="38" customWidth="1"/>
    <col min="3801" max="3802" width="18.5703125" style="38" customWidth="1"/>
    <col min="3803" max="3825" width="9.140625" style="38"/>
    <col min="3826" max="3826" width="9.140625" style="38" customWidth="1"/>
    <col min="3827" max="3827" width="27.140625" style="38" customWidth="1"/>
    <col min="3828" max="4054" width="9.140625" style="38"/>
    <col min="4055" max="4055" width="15" style="38" customWidth="1"/>
    <col min="4056" max="4056" width="14.7109375" style="38" customWidth="1"/>
    <col min="4057" max="4058" width="18.5703125" style="38" customWidth="1"/>
    <col min="4059" max="4081" width="9.140625" style="38"/>
    <col min="4082" max="4082" width="9.140625" style="38" customWidth="1"/>
    <col min="4083" max="4083" width="27.140625" style="38" customWidth="1"/>
    <col min="4084" max="4310" width="9.140625" style="38"/>
    <col min="4311" max="4311" width="15" style="38" customWidth="1"/>
    <col min="4312" max="4312" width="14.7109375" style="38" customWidth="1"/>
    <col min="4313" max="4314" width="18.5703125" style="38" customWidth="1"/>
    <col min="4315" max="4337" width="9.140625" style="38"/>
    <col min="4338" max="4338" width="9.140625" style="38" customWidth="1"/>
    <col min="4339" max="4339" width="27.140625" style="38" customWidth="1"/>
    <col min="4340" max="4566" width="9.140625" style="38"/>
    <col min="4567" max="4567" width="15" style="38" customWidth="1"/>
    <col min="4568" max="4568" width="14.7109375" style="38" customWidth="1"/>
    <col min="4569" max="4570" width="18.5703125" style="38" customWidth="1"/>
    <col min="4571" max="4593" width="9.140625" style="38"/>
    <col min="4594" max="4594" width="9.140625" style="38" customWidth="1"/>
    <col min="4595" max="4595" width="27.140625" style="38" customWidth="1"/>
    <col min="4596" max="4822" width="9.140625" style="38"/>
    <col min="4823" max="4823" width="15" style="38" customWidth="1"/>
    <col min="4824" max="4824" width="14.7109375" style="38" customWidth="1"/>
    <col min="4825" max="4826" width="18.5703125" style="38" customWidth="1"/>
    <col min="4827" max="4849" width="9.140625" style="38"/>
    <col min="4850" max="4850" width="9.140625" style="38" customWidth="1"/>
    <col min="4851" max="4851" width="27.140625" style="38" customWidth="1"/>
    <col min="4852" max="5078" width="9.140625" style="38"/>
    <col min="5079" max="5079" width="15" style="38" customWidth="1"/>
    <col min="5080" max="5080" width="14.7109375" style="38" customWidth="1"/>
    <col min="5081" max="5082" width="18.5703125" style="38" customWidth="1"/>
    <col min="5083" max="5105" width="9.140625" style="38"/>
    <col min="5106" max="5106" width="9.140625" style="38" customWidth="1"/>
    <col min="5107" max="5107" width="27.140625" style="38" customWidth="1"/>
    <col min="5108" max="5334" width="9.140625" style="38"/>
    <col min="5335" max="5335" width="15" style="38" customWidth="1"/>
    <col min="5336" max="5336" width="14.7109375" style="38" customWidth="1"/>
    <col min="5337" max="5338" width="18.5703125" style="38" customWidth="1"/>
    <col min="5339" max="5361" width="9.140625" style="38"/>
    <col min="5362" max="5362" width="9.140625" style="38" customWidth="1"/>
    <col min="5363" max="5363" width="27.140625" style="38" customWidth="1"/>
    <col min="5364" max="5590" width="9.140625" style="38"/>
    <col min="5591" max="5591" width="15" style="38" customWidth="1"/>
    <col min="5592" max="5592" width="14.7109375" style="38" customWidth="1"/>
    <col min="5593" max="5594" width="18.5703125" style="38" customWidth="1"/>
    <col min="5595" max="5617" width="9.140625" style="38"/>
    <col min="5618" max="5618" width="9.140625" style="38" customWidth="1"/>
    <col min="5619" max="5619" width="27.140625" style="38" customWidth="1"/>
    <col min="5620" max="5846" width="9.140625" style="38"/>
    <col min="5847" max="5847" width="15" style="38" customWidth="1"/>
    <col min="5848" max="5848" width="14.7109375" style="38" customWidth="1"/>
    <col min="5849" max="5850" width="18.5703125" style="38" customWidth="1"/>
    <col min="5851" max="5873" width="9.140625" style="38"/>
    <col min="5874" max="5874" width="9.140625" style="38" customWidth="1"/>
    <col min="5875" max="5875" width="27.140625" style="38" customWidth="1"/>
    <col min="5876" max="6102" width="9.140625" style="38"/>
    <col min="6103" max="6103" width="15" style="38" customWidth="1"/>
    <col min="6104" max="6104" width="14.7109375" style="38" customWidth="1"/>
    <col min="6105" max="6106" width="18.5703125" style="38" customWidth="1"/>
    <col min="6107" max="6129" width="9.140625" style="38"/>
    <col min="6130" max="6130" width="9.140625" style="38" customWidth="1"/>
    <col min="6131" max="6131" width="27.140625" style="38" customWidth="1"/>
    <col min="6132" max="6358" width="9.140625" style="38"/>
    <col min="6359" max="6359" width="15" style="38" customWidth="1"/>
    <col min="6360" max="6360" width="14.7109375" style="38" customWidth="1"/>
    <col min="6361" max="6362" width="18.5703125" style="38" customWidth="1"/>
    <col min="6363" max="6385" width="9.140625" style="38"/>
    <col min="6386" max="6386" width="9.140625" style="38" customWidth="1"/>
    <col min="6387" max="6387" width="27.140625" style="38" customWidth="1"/>
    <col min="6388" max="6614" width="9.140625" style="38"/>
    <col min="6615" max="6615" width="15" style="38" customWidth="1"/>
    <col min="6616" max="6616" width="14.7109375" style="38" customWidth="1"/>
    <col min="6617" max="6618" width="18.5703125" style="38" customWidth="1"/>
    <col min="6619" max="6641" width="9.140625" style="38"/>
    <col min="6642" max="6642" width="9.140625" style="38" customWidth="1"/>
    <col min="6643" max="6643" width="27.140625" style="38" customWidth="1"/>
    <col min="6644" max="6870" width="9.140625" style="38"/>
    <col min="6871" max="6871" width="15" style="38" customWidth="1"/>
    <col min="6872" max="6872" width="14.7109375" style="38" customWidth="1"/>
    <col min="6873" max="6874" width="18.5703125" style="38" customWidth="1"/>
    <col min="6875" max="6897" width="9.140625" style="38"/>
    <col min="6898" max="6898" width="9.140625" style="38" customWidth="1"/>
    <col min="6899" max="6899" width="27.140625" style="38" customWidth="1"/>
    <col min="6900" max="7126" width="9.140625" style="38"/>
    <col min="7127" max="7127" width="15" style="38" customWidth="1"/>
    <col min="7128" max="7128" width="14.7109375" style="38" customWidth="1"/>
    <col min="7129" max="7130" width="18.5703125" style="38" customWidth="1"/>
    <col min="7131" max="7153" width="9.140625" style="38"/>
    <col min="7154" max="7154" width="9.140625" style="38" customWidth="1"/>
    <col min="7155" max="7155" width="27.140625" style="38" customWidth="1"/>
    <col min="7156" max="7382" width="9.140625" style="38"/>
    <col min="7383" max="7383" width="15" style="38" customWidth="1"/>
    <col min="7384" max="7384" width="14.7109375" style="38" customWidth="1"/>
    <col min="7385" max="7386" width="18.5703125" style="38" customWidth="1"/>
    <col min="7387" max="7409" width="9.140625" style="38"/>
    <col min="7410" max="7410" width="9.140625" style="38" customWidth="1"/>
    <col min="7411" max="7411" width="27.140625" style="38" customWidth="1"/>
    <col min="7412" max="7638" width="9.140625" style="38"/>
    <col min="7639" max="7639" width="15" style="38" customWidth="1"/>
    <col min="7640" max="7640" width="14.7109375" style="38" customWidth="1"/>
    <col min="7641" max="7642" width="18.5703125" style="38" customWidth="1"/>
    <col min="7643" max="7665" width="9.140625" style="38"/>
    <col min="7666" max="7666" width="9.140625" style="38" customWidth="1"/>
    <col min="7667" max="7667" width="27.140625" style="38" customWidth="1"/>
    <col min="7668" max="7894" width="9.140625" style="38"/>
    <col min="7895" max="7895" width="15" style="38" customWidth="1"/>
    <col min="7896" max="7896" width="14.7109375" style="38" customWidth="1"/>
    <col min="7897" max="7898" width="18.5703125" style="38" customWidth="1"/>
    <col min="7899" max="7921" width="9.140625" style="38"/>
    <col min="7922" max="7922" width="9.140625" style="38" customWidth="1"/>
    <col min="7923" max="7923" width="27.140625" style="38" customWidth="1"/>
    <col min="7924" max="8150" width="9.140625" style="38"/>
    <col min="8151" max="8151" width="15" style="38" customWidth="1"/>
    <col min="8152" max="8152" width="14.7109375" style="38" customWidth="1"/>
    <col min="8153" max="8154" width="18.5703125" style="38" customWidth="1"/>
    <col min="8155" max="8177" width="9.140625" style="38"/>
    <col min="8178" max="8178" width="9.140625" style="38" customWidth="1"/>
    <col min="8179" max="8179" width="27.140625" style="38" customWidth="1"/>
    <col min="8180" max="8406" width="9.140625" style="38"/>
    <col min="8407" max="8407" width="15" style="38" customWidth="1"/>
    <col min="8408" max="8408" width="14.7109375" style="38" customWidth="1"/>
    <col min="8409" max="8410" width="18.5703125" style="38" customWidth="1"/>
    <col min="8411" max="8433" width="9.140625" style="38"/>
    <col min="8434" max="8434" width="9.140625" style="38" customWidth="1"/>
    <col min="8435" max="8435" width="27.140625" style="38" customWidth="1"/>
    <col min="8436" max="8662" width="9.140625" style="38"/>
    <col min="8663" max="8663" width="15" style="38" customWidth="1"/>
    <col min="8664" max="8664" width="14.7109375" style="38" customWidth="1"/>
    <col min="8665" max="8666" width="18.5703125" style="38" customWidth="1"/>
    <col min="8667" max="8689" width="9.140625" style="38"/>
    <col min="8690" max="8690" width="9.140625" style="38" customWidth="1"/>
    <col min="8691" max="8691" width="27.140625" style="38" customWidth="1"/>
    <col min="8692" max="8918" width="9.140625" style="38"/>
    <col min="8919" max="8919" width="15" style="38" customWidth="1"/>
    <col min="8920" max="8920" width="14.7109375" style="38" customWidth="1"/>
    <col min="8921" max="8922" width="18.5703125" style="38" customWidth="1"/>
    <col min="8923" max="8945" width="9.140625" style="38"/>
    <col min="8946" max="8946" width="9.140625" style="38" customWidth="1"/>
    <col min="8947" max="8947" width="27.140625" style="38" customWidth="1"/>
    <col min="8948" max="9174" width="9.140625" style="38"/>
    <col min="9175" max="9175" width="15" style="38" customWidth="1"/>
    <col min="9176" max="9176" width="14.7109375" style="38" customWidth="1"/>
    <col min="9177" max="9178" width="18.5703125" style="38" customWidth="1"/>
    <col min="9179" max="9201" width="9.140625" style="38"/>
    <col min="9202" max="9202" width="9.140625" style="38" customWidth="1"/>
    <col min="9203" max="9203" width="27.140625" style="38" customWidth="1"/>
    <col min="9204" max="9430" width="9.140625" style="38"/>
    <col min="9431" max="9431" width="15" style="38" customWidth="1"/>
    <col min="9432" max="9432" width="14.7109375" style="38" customWidth="1"/>
    <col min="9433" max="9434" width="18.5703125" style="38" customWidth="1"/>
    <col min="9435" max="9457" width="9.140625" style="38"/>
    <col min="9458" max="9458" width="9.140625" style="38" customWidth="1"/>
    <col min="9459" max="9459" width="27.140625" style="38" customWidth="1"/>
    <col min="9460" max="9686" width="9.140625" style="38"/>
    <col min="9687" max="9687" width="15" style="38" customWidth="1"/>
    <col min="9688" max="9688" width="14.7109375" style="38" customWidth="1"/>
    <col min="9689" max="9690" width="18.5703125" style="38" customWidth="1"/>
    <col min="9691" max="9713" width="9.140625" style="38"/>
    <col min="9714" max="9714" width="9.140625" style="38" customWidth="1"/>
    <col min="9715" max="9715" width="27.140625" style="38" customWidth="1"/>
    <col min="9716" max="9942" width="9.140625" style="38"/>
    <col min="9943" max="9943" width="15" style="38" customWidth="1"/>
    <col min="9944" max="9944" width="14.7109375" style="38" customWidth="1"/>
    <col min="9945" max="9946" width="18.5703125" style="38" customWidth="1"/>
    <col min="9947" max="9969" width="9.140625" style="38"/>
    <col min="9970" max="9970" width="9.140625" style="38" customWidth="1"/>
    <col min="9971" max="9971" width="27.140625" style="38" customWidth="1"/>
    <col min="9972" max="10198" width="9.140625" style="38"/>
    <col min="10199" max="10199" width="15" style="38" customWidth="1"/>
    <col min="10200" max="10200" width="14.7109375" style="38" customWidth="1"/>
    <col min="10201" max="10202" width="18.5703125" style="38" customWidth="1"/>
    <col min="10203" max="10225" width="9.140625" style="38"/>
    <col min="10226" max="10226" width="9.140625" style="38" customWidth="1"/>
    <col min="10227" max="10227" width="27.140625" style="38" customWidth="1"/>
    <col min="10228" max="10454" width="9.140625" style="38"/>
    <col min="10455" max="10455" width="15" style="38" customWidth="1"/>
    <col min="10456" max="10456" width="14.7109375" style="38" customWidth="1"/>
    <col min="10457" max="10458" width="18.5703125" style="38" customWidth="1"/>
    <col min="10459" max="10481" width="9.140625" style="38"/>
    <col min="10482" max="10482" width="9.140625" style="38" customWidth="1"/>
    <col min="10483" max="10483" width="27.140625" style="38" customWidth="1"/>
    <col min="10484" max="10710" width="9.140625" style="38"/>
    <col min="10711" max="10711" width="15" style="38" customWidth="1"/>
    <col min="10712" max="10712" width="14.7109375" style="38" customWidth="1"/>
    <col min="10713" max="10714" width="18.5703125" style="38" customWidth="1"/>
    <col min="10715" max="10737" width="9.140625" style="38"/>
    <col min="10738" max="10738" width="9.140625" style="38" customWidth="1"/>
    <col min="10739" max="10739" width="27.140625" style="38" customWidth="1"/>
    <col min="10740" max="10966" width="9.140625" style="38"/>
    <col min="10967" max="10967" width="15" style="38" customWidth="1"/>
    <col min="10968" max="10968" width="14.7109375" style="38" customWidth="1"/>
    <col min="10969" max="10970" width="18.5703125" style="38" customWidth="1"/>
    <col min="10971" max="10993" width="9.140625" style="38"/>
    <col min="10994" max="10994" width="9.140625" style="38" customWidth="1"/>
    <col min="10995" max="10995" width="27.140625" style="38" customWidth="1"/>
    <col min="10996" max="11222" width="9.140625" style="38"/>
    <col min="11223" max="11223" width="15" style="38" customWidth="1"/>
    <col min="11224" max="11224" width="14.7109375" style="38" customWidth="1"/>
    <col min="11225" max="11226" width="18.5703125" style="38" customWidth="1"/>
    <col min="11227" max="11249" width="9.140625" style="38"/>
    <col min="11250" max="11250" width="9.140625" style="38" customWidth="1"/>
    <col min="11251" max="11251" width="27.140625" style="38" customWidth="1"/>
    <col min="11252" max="11478" width="9.140625" style="38"/>
    <col min="11479" max="11479" width="15" style="38" customWidth="1"/>
    <col min="11480" max="11480" width="14.7109375" style="38" customWidth="1"/>
    <col min="11481" max="11482" width="18.5703125" style="38" customWidth="1"/>
    <col min="11483" max="11505" width="9.140625" style="38"/>
    <col min="11506" max="11506" width="9.140625" style="38" customWidth="1"/>
    <col min="11507" max="11507" width="27.140625" style="38" customWidth="1"/>
    <col min="11508" max="11734" width="9.140625" style="38"/>
    <col min="11735" max="11735" width="15" style="38" customWidth="1"/>
    <col min="11736" max="11736" width="14.7109375" style="38" customWidth="1"/>
    <col min="11737" max="11738" width="18.5703125" style="38" customWidth="1"/>
    <col min="11739" max="11761" width="9.140625" style="38"/>
    <col min="11762" max="11762" width="9.140625" style="38" customWidth="1"/>
    <col min="11763" max="11763" width="27.140625" style="38" customWidth="1"/>
    <col min="11764" max="11990" width="9.140625" style="38"/>
    <col min="11991" max="11991" width="15" style="38" customWidth="1"/>
    <col min="11992" max="11992" width="14.7109375" style="38" customWidth="1"/>
    <col min="11993" max="11994" width="18.5703125" style="38" customWidth="1"/>
    <col min="11995" max="12017" width="9.140625" style="38"/>
    <col min="12018" max="12018" width="9.140625" style="38" customWidth="1"/>
    <col min="12019" max="12019" width="27.140625" style="38" customWidth="1"/>
    <col min="12020" max="12246" width="9.140625" style="38"/>
    <col min="12247" max="12247" width="15" style="38" customWidth="1"/>
    <col min="12248" max="12248" width="14.7109375" style="38" customWidth="1"/>
    <col min="12249" max="12250" width="18.5703125" style="38" customWidth="1"/>
    <col min="12251" max="12273" width="9.140625" style="38"/>
    <col min="12274" max="12274" width="9.140625" style="38" customWidth="1"/>
    <col min="12275" max="12275" width="27.140625" style="38" customWidth="1"/>
    <col min="12276" max="12502" width="9.140625" style="38"/>
    <col min="12503" max="12503" width="15" style="38" customWidth="1"/>
    <col min="12504" max="12504" width="14.7109375" style="38" customWidth="1"/>
    <col min="12505" max="12506" width="18.5703125" style="38" customWidth="1"/>
    <col min="12507" max="12529" width="9.140625" style="38"/>
    <col min="12530" max="12530" width="9.140625" style="38" customWidth="1"/>
    <col min="12531" max="12531" width="27.140625" style="38" customWidth="1"/>
    <col min="12532" max="12758" width="9.140625" style="38"/>
    <col min="12759" max="12759" width="15" style="38" customWidth="1"/>
    <col min="12760" max="12760" width="14.7109375" style="38" customWidth="1"/>
    <col min="12761" max="12762" width="18.5703125" style="38" customWidth="1"/>
    <col min="12763" max="12785" width="9.140625" style="38"/>
    <col min="12786" max="12786" width="9.140625" style="38" customWidth="1"/>
    <col min="12787" max="12787" width="27.140625" style="38" customWidth="1"/>
    <col min="12788" max="13014" width="9.140625" style="38"/>
    <col min="13015" max="13015" width="15" style="38" customWidth="1"/>
    <col min="13016" max="13016" width="14.7109375" style="38" customWidth="1"/>
    <col min="13017" max="13018" width="18.5703125" style="38" customWidth="1"/>
    <col min="13019" max="13041" width="9.140625" style="38"/>
    <col min="13042" max="13042" width="9.140625" style="38" customWidth="1"/>
    <col min="13043" max="13043" width="27.140625" style="38" customWidth="1"/>
    <col min="13044" max="13270" width="9.140625" style="38"/>
    <col min="13271" max="13271" width="15" style="38" customWidth="1"/>
    <col min="13272" max="13272" width="14.7109375" style="38" customWidth="1"/>
    <col min="13273" max="13274" width="18.5703125" style="38" customWidth="1"/>
    <col min="13275" max="13297" width="9.140625" style="38"/>
    <col min="13298" max="13298" width="9.140625" style="38" customWidth="1"/>
    <col min="13299" max="13299" width="27.140625" style="38" customWidth="1"/>
    <col min="13300" max="13526" width="9.140625" style="38"/>
    <col min="13527" max="13527" width="15" style="38" customWidth="1"/>
    <col min="13528" max="13528" width="14.7109375" style="38" customWidth="1"/>
    <col min="13529" max="13530" width="18.5703125" style="38" customWidth="1"/>
    <col min="13531" max="13553" width="9.140625" style="38"/>
    <col min="13554" max="13554" width="9.140625" style="38" customWidth="1"/>
    <col min="13555" max="13555" width="27.140625" style="38" customWidth="1"/>
    <col min="13556" max="13782" width="9.140625" style="38"/>
    <col min="13783" max="13783" width="15" style="38" customWidth="1"/>
    <col min="13784" max="13784" width="14.7109375" style="38" customWidth="1"/>
    <col min="13785" max="13786" width="18.5703125" style="38" customWidth="1"/>
    <col min="13787" max="13809" width="9.140625" style="38"/>
    <col min="13810" max="13810" width="9.140625" style="38" customWidth="1"/>
    <col min="13811" max="13811" width="27.140625" style="38" customWidth="1"/>
    <col min="13812" max="14038" width="9.140625" style="38"/>
    <col min="14039" max="14039" width="15" style="38" customWidth="1"/>
    <col min="14040" max="14040" width="14.7109375" style="38" customWidth="1"/>
    <col min="14041" max="14042" width="18.5703125" style="38" customWidth="1"/>
    <col min="14043" max="14065" width="9.140625" style="38"/>
    <col min="14066" max="14066" width="9.140625" style="38" customWidth="1"/>
    <col min="14067" max="14067" width="27.140625" style="38" customWidth="1"/>
    <col min="14068" max="14294" width="9.140625" style="38"/>
    <col min="14295" max="14295" width="15" style="38" customWidth="1"/>
    <col min="14296" max="14296" width="14.7109375" style="38" customWidth="1"/>
    <col min="14297" max="14298" width="18.5703125" style="38" customWidth="1"/>
    <col min="14299" max="14321" width="9.140625" style="38"/>
    <col min="14322" max="14322" width="9.140625" style="38" customWidth="1"/>
    <col min="14323" max="14323" width="27.140625" style="38" customWidth="1"/>
    <col min="14324" max="14550" width="9.140625" style="38"/>
    <col min="14551" max="14551" width="15" style="38" customWidth="1"/>
    <col min="14552" max="14552" width="14.7109375" style="38" customWidth="1"/>
    <col min="14553" max="14554" width="18.5703125" style="38" customWidth="1"/>
    <col min="14555" max="14577" width="9.140625" style="38"/>
    <col min="14578" max="14578" width="9.140625" style="38" customWidth="1"/>
    <col min="14579" max="14579" width="27.140625" style="38" customWidth="1"/>
    <col min="14580" max="14806" width="9.140625" style="38"/>
    <col min="14807" max="14807" width="15" style="38" customWidth="1"/>
    <col min="14808" max="14808" width="14.7109375" style="38" customWidth="1"/>
    <col min="14809" max="14810" width="18.5703125" style="38" customWidth="1"/>
    <col min="14811" max="14833" width="9.140625" style="38"/>
    <col min="14834" max="14834" width="9.140625" style="38" customWidth="1"/>
    <col min="14835" max="14835" width="27.140625" style="38" customWidth="1"/>
    <col min="14836" max="15062" width="9.140625" style="38"/>
    <col min="15063" max="15063" width="15" style="38" customWidth="1"/>
    <col min="15064" max="15064" width="14.7109375" style="38" customWidth="1"/>
    <col min="15065" max="15066" width="18.5703125" style="38" customWidth="1"/>
    <col min="15067" max="15089" width="9.140625" style="38"/>
    <col min="15090" max="15090" width="9.140625" style="38" customWidth="1"/>
    <col min="15091" max="15091" width="27.140625" style="38" customWidth="1"/>
    <col min="15092" max="15318" width="9.140625" style="38"/>
    <col min="15319" max="15319" width="15" style="38" customWidth="1"/>
    <col min="15320" max="15320" width="14.7109375" style="38" customWidth="1"/>
    <col min="15321" max="15322" width="18.5703125" style="38" customWidth="1"/>
    <col min="15323" max="15345" width="9.140625" style="38"/>
    <col min="15346" max="15346" width="9.140625" style="38" customWidth="1"/>
    <col min="15347" max="15347" width="27.140625" style="38" customWidth="1"/>
    <col min="15348" max="15574" width="9.140625" style="38"/>
    <col min="15575" max="15575" width="15" style="38" customWidth="1"/>
    <col min="15576" max="15576" width="14.7109375" style="38" customWidth="1"/>
    <col min="15577" max="15578" width="18.5703125" style="38" customWidth="1"/>
    <col min="15579" max="15601" width="9.140625" style="38"/>
    <col min="15602" max="15602" width="9.140625" style="38" customWidth="1"/>
    <col min="15603" max="15603" width="27.140625" style="38" customWidth="1"/>
    <col min="15604" max="15830" width="9.140625" style="38"/>
    <col min="15831" max="15831" width="15" style="38" customWidth="1"/>
    <col min="15832" max="15832" width="14.7109375" style="38" customWidth="1"/>
    <col min="15833" max="15834" width="18.5703125" style="38" customWidth="1"/>
    <col min="15835" max="15857" width="9.140625" style="38"/>
    <col min="15858" max="15858" width="9.140625" style="38" customWidth="1"/>
    <col min="15859" max="15859" width="27.140625" style="38" customWidth="1"/>
    <col min="15860" max="16086" width="9.140625" style="38"/>
    <col min="16087" max="16087" width="15" style="38" customWidth="1"/>
    <col min="16088" max="16088" width="14.7109375" style="38" customWidth="1"/>
    <col min="16089" max="16090" width="18.5703125" style="38" customWidth="1"/>
    <col min="16091" max="16113" width="9.140625" style="38"/>
    <col min="16114" max="16114" width="9.140625" style="38" customWidth="1"/>
    <col min="16115" max="16115" width="27.140625" style="38" customWidth="1"/>
    <col min="16116" max="16384" width="9.140625" style="38"/>
  </cols>
  <sheetData>
    <row r="1" spans="1:21" ht="26.25" x14ac:dyDescent="0.35">
      <c r="A1" s="40" t="s">
        <v>140</v>
      </c>
      <c r="B1" s="41"/>
      <c r="C1" s="41"/>
      <c r="D1" s="42" t="s">
        <v>141</v>
      </c>
      <c r="E1" s="38"/>
      <c r="F1" s="38"/>
      <c r="G1" s="38"/>
      <c r="H1" s="38"/>
      <c r="I1" s="38"/>
      <c r="J1" s="38"/>
      <c r="K1" s="38"/>
      <c r="L1" s="38"/>
      <c r="M1" s="38"/>
      <c r="N1" s="38"/>
      <c r="O1" s="38"/>
      <c r="P1" s="38"/>
      <c r="Q1" s="38"/>
      <c r="R1" s="38"/>
      <c r="S1" s="38"/>
    </row>
    <row r="2" spans="1:21" x14ac:dyDescent="0.25">
      <c r="A2" s="38"/>
      <c r="B2" s="38"/>
      <c r="C2" s="38"/>
      <c r="D2" s="38"/>
      <c r="E2" s="38"/>
      <c r="F2" s="38"/>
      <c r="G2" s="38"/>
      <c r="H2" s="38"/>
      <c r="I2" s="38"/>
      <c r="J2" s="38"/>
      <c r="K2" s="38"/>
      <c r="L2" s="38"/>
      <c r="M2" s="38"/>
      <c r="N2" s="38"/>
      <c r="O2" s="38"/>
      <c r="P2" s="38"/>
      <c r="Q2" s="38"/>
      <c r="R2" s="38"/>
      <c r="S2" s="38"/>
    </row>
    <row r="3" spans="1:21" ht="15" customHeight="1" x14ac:dyDescent="0.25">
      <c r="A3" s="38"/>
      <c r="B3" s="38"/>
      <c r="C3" s="38"/>
      <c r="D3" s="38"/>
      <c r="E3" s="38"/>
      <c r="F3" s="38"/>
      <c r="G3" s="38"/>
      <c r="H3" s="38"/>
      <c r="I3" s="38"/>
      <c r="J3" s="38"/>
      <c r="K3" s="38"/>
      <c r="L3" s="38"/>
      <c r="M3" s="38"/>
      <c r="N3" s="38"/>
      <c r="O3" s="38"/>
      <c r="P3" s="115" t="s">
        <v>137</v>
      </c>
      <c r="Q3" s="115"/>
      <c r="R3" s="26"/>
      <c r="S3" s="38"/>
    </row>
    <row r="4" spans="1:21" ht="18.75" x14ac:dyDescent="0.3">
      <c r="A4" s="29" t="s">
        <v>126</v>
      </c>
      <c r="B4" s="38"/>
      <c r="C4" s="38"/>
      <c r="D4" s="38"/>
      <c r="E4" s="38"/>
      <c r="F4" s="38"/>
      <c r="G4" s="38"/>
      <c r="H4" s="38"/>
      <c r="I4" s="38"/>
      <c r="J4" s="38"/>
      <c r="K4" s="38"/>
      <c r="L4" s="38"/>
      <c r="M4" s="38"/>
      <c r="N4" s="38"/>
      <c r="O4" s="38"/>
      <c r="P4" s="115"/>
      <c r="Q4" s="115"/>
      <c r="R4" s="77">
        <v>30</v>
      </c>
      <c r="S4" s="38"/>
    </row>
    <row r="5" spans="1:21" ht="15" customHeight="1" x14ac:dyDescent="0.25">
      <c r="A5" s="65" t="s">
        <v>151</v>
      </c>
      <c r="B5" s="38"/>
      <c r="C5" s="38"/>
      <c r="D5" s="38"/>
      <c r="E5" s="38"/>
      <c r="F5" s="38"/>
      <c r="G5" s="38"/>
      <c r="H5" s="38"/>
      <c r="I5" s="38"/>
      <c r="J5" s="38"/>
      <c r="K5" s="38"/>
      <c r="L5" s="38"/>
      <c r="M5" s="38"/>
      <c r="N5" s="38"/>
      <c r="O5" s="38"/>
      <c r="P5" s="115"/>
      <c r="Q5" s="115"/>
      <c r="R5" s="30"/>
      <c r="S5" s="38"/>
    </row>
    <row r="6" spans="1:21" ht="15" customHeight="1" x14ac:dyDescent="0.25">
      <c r="A6" s="71" t="s">
        <v>153</v>
      </c>
      <c r="B6" s="63">
        <v>0.25</v>
      </c>
      <c r="C6" s="38"/>
      <c r="D6" s="38"/>
      <c r="E6" s="38"/>
      <c r="F6" s="38"/>
      <c r="G6" s="64"/>
      <c r="H6" s="38"/>
      <c r="I6" s="38"/>
      <c r="J6" s="38"/>
      <c r="K6" s="38"/>
      <c r="L6" s="38"/>
      <c r="M6" s="38"/>
      <c r="N6" s="38"/>
      <c r="O6" s="38"/>
      <c r="P6" s="115"/>
      <c r="Q6" s="115"/>
      <c r="R6" s="30"/>
      <c r="S6" s="38"/>
      <c r="T6" s="48"/>
    </row>
    <row r="7" spans="1:21" ht="15.75" customHeight="1" x14ac:dyDescent="0.25">
      <c r="A7" s="71" t="s">
        <v>154</v>
      </c>
      <c r="B7" s="63">
        <v>0.75</v>
      </c>
      <c r="C7" s="38"/>
      <c r="D7" s="38"/>
      <c r="E7" s="38"/>
      <c r="F7" s="38"/>
      <c r="G7" s="38"/>
      <c r="H7" s="38"/>
      <c r="I7" s="38"/>
      <c r="J7" s="38"/>
      <c r="K7" s="38"/>
      <c r="L7" s="38"/>
      <c r="M7" s="38"/>
      <c r="N7" s="38"/>
      <c r="O7" s="38"/>
      <c r="P7" s="115"/>
      <c r="Q7" s="115"/>
      <c r="R7" s="30"/>
      <c r="S7" s="38"/>
      <c r="T7"/>
      <c r="U7"/>
    </row>
    <row r="8" spans="1:21" ht="15" customHeight="1" x14ac:dyDescent="0.25">
      <c r="A8" s="71" t="s">
        <v>155</v>
      </c>
      <c r="B8" s="63">
        <v>0.25</v>
      </c>
      <c r="C8" s="38"/>
      <c r="D8" s="38"/>
      <c r="E8" s="38"/>
      <c r="F8" s="38"/>
      <c r="G8" s="38"/>
      <c r="H8" s="38"/>
      <c r="I8" s="38"/>
      <c r="J8" s="38"/>
      <c r="K8" s="38"/>
      <c r="L8" s="38"/>
      <c r="M8" s="38"/>
      <c r="N8" s="38"/>
      <c r="O8" s="38"/>
      <c r="P8" s="115"/>
      <c r="Q8" s="115"/>
      <c r="R8" s="26"/>
      <c r="S8" s="38"/>
    </row>
    <row r="9" spans="1:21" ht="15" customHeight="1" x14ac:dyDescent="0.25">
      <c r="A9" s="71" t="s">
        <v>156</v>
      </c>
      <c r="B9" s="63">
        <v>0.75</v>
      </c>
      <c r="C9" s="38"/>
      <c r="D9" s="38"/>
      <c r="E9" s="38"/>
      <c r="F9" s="38"/>
      <c r="G9" s="38"/>
      <c r="H9" s="38"/>
      <c r="I9" s="38"/>
      <c r="J9" s="38"/>
      <c r="K9" s="38"/>
      <c r="L9" s="38"/>
      <c r="M9" s="38"/>
      <c r="N9" s="38"/>
      <c r="O9" s="38"/>
      <c r="P9" s="38"/>
      <c r="Q9" s="38"/>
      <c r="R9" s="38"/>
      <c r="S9" s="38"/>
    </row>
    <row r="10" spans="1:21" ht="15" customHeight="1" x14ac:dyDescent="0.25">
      <c r="A10" s="66"/>
      <c r="B10" s="67"/>
      <c r="C10" s="38"/>
      <c r="D10" s="38"/>
      <c r="E10" s="38"/>
      <c r="F10" s="38"/>
      <c r="G10" s="38"/>
      <c r="H10" s="38"/>
      <c r="I10" s="38"/>
      <c r="J10" s="38"/>
      <c r="K10" s="38"/>
      <c r="L10" s="38"/>
      <c r="M10" s="38"/>
      <c r="N10" s="38"/>
      <c r="O10" s="38"/>
      <c r="P10" s="38"/>
      <c r="Q10" s="38"/>
      <c r="R10" s="38"/>
      <c r="S10" s="38"/>
    </row>
    <row r="11" spans="1:21" ht="51" customHeight="1" x14ac:dyDescent="0.25">
      <c r="A11" s="39" t="s">
        <v>35</v>
      </c>
      <c r="B11" s="39" t="s">
        <v>36</v>
      </c>
      <c r="C11" s="39" t="s">
        <v>37</v>
      </c>
      <c r="D11" s="39" t="s">
        <v>38</v>
      </c>
      <c r="E11" s="39" t="s">
        <v>51</v>
      </c>
      <c r="F11" s="39" t="s">
        <v>39</v>
      </c>
      <c r="G11" s="39" t="s">
        <v>40</v>
      </c>
      <c r="H11" s="39" t="s">
        <v>41</v>
      </c>
      <c r="I11" s="39" t="s">
        <v>42</v>
      </c>
      <c r="J11" s="39" t="s">
        <v>43</v>
      </c>
      <c r="K11" s="39" t="s">
        <v>44</v>
      </c>
      <c r="L11" s="39" t="s">
        <v>45</v>
      </c>
      <c r="M11" s="39" t="s">
        <v>46</v>
      </c>
      <c r="N11" s="39" t="s">
        <v>47</v>
      </c>
      <c r="O11" s="39" t="s">
        <v>48</v>
      </c>
      <c r="P11" s="39" t="s">
        <v>49</v>
      </c>
      <c r="Q11" s="39" t="s">
        <v>50</v>
      </c>
      <c r="R11" s="39" t="s">
        <v>146</v>
      </c>
      <c r="S11" s="83" t="s">
        <v>0</v>
      </c>
    </row>
    <row r="12" spans="1:21" x14ac:dyDescent="0.25">
      <c r="A12" s="68" t="s">
        <v>52</v>
      </c>
      <c r="B12" s="68" t="s">
        <v>54</v>
      </c>
      <c r="C12" s="82" t="s">
        <v>150</v>
      </c>
      <c r="D12" s="68" t="s">
        <v>88</v>
      </c>
      <c r="E12" s="69" t="s">
        <v>53</v>
      </c>
      <c r="F12" s="68" t="s">
        <v>81</v>
      </c>
      <c r="G12" s="70">
        <v>5.3689440428376001</v>
      </c>
      <c r="H12" s="70">
        <v>1.0069620086782849</v>
      </c>
      <c r="I12" s="70">
        <v>-0.86033577035149622</v>
      </c>
      <c r="J12" s="70">
        <v>0</v>
      </c>
      <c r="K12" s="70">
        <v>0</v>
      </c>
      <c r="L12" s="70">
        <v>0</v>
      </c>
      <c r="M12" s="70">
        <v>0</v>
      </c>
      <c r="N12" s="70">
        <v>0</v>
      </c>
      <c r="O12" s="70">
        <v>0</v>
      </c>
      <c r="P12" s="70">
        <v>12</v>
      </c>
      <c r="Q12" s="70">
        <v>86</v>
      </c>
      <c r="R12" s="37">
        <f>R$4</f>
        <v>30</v>
      </c>
      <c r="S12" s="49">
        <f xml:space="preserve"> ((($G12 * ($H12 ^ R12)) * (R12 ^ $I12))) * (1 - $O12)</f>
        <v>0.35437346129169361</v>
      </c>
    </row>
    <row r="13" spans="1:21" x14ac:dyDescent="0.25">
      <c r="A13" s="68" t="s">
        <v>52</v>
      </c>
      <c r="B13" s="68" t="s">
        <v>54</v>
      </c>
      <c r="C13" s="68" t="s">
        <v>55</v>
      </c>
      <c r="D13" s="68" t="s">
        <v>88</v>
      </c>
      <c r="E13" s="69" t="s">
        <v>89</v>
      </c>
      <c r="F13" s="68" t="s">
        <v>81</v>
      </c>
      <c r="G13" s="70">
        <v>1.1199192135701395</v>
      </c>
      <c r="H13" s="70">
        <v>0.24758954244702353</v>
      </c>
      <c r="I13" s="70">
        <v>-1.5247006720236244E-3</v>
      </c>
      <c r="J13" s="70">
        <v>0</v>
      </c>
      <c r="K13" s="70">
        <v>0</v>
      </c>
      <c r="L13" s="70">
        <v>0</v>
      </c>
      <c r="M13" s="70">
        <v>0</v>
      </c>
      <c r="N13" s="70">
        <v>0</v>
      </c>
      <c r="O13" s="70">
        <v>0</v>
      </c>
      <c r="P13" s="70">
        <v>12</v>
      </c>
      <c r="Q13" s="70">
        <v>86</v>
      </c>
      <c r="R13" s="37">
        <f t="shared" ref="R13:R69" si="0">R$4</f>
        <v>30</v>
      </c>
      <c r="S13" s="49">
        <f xml:space="preserve"> ((1 / (((I13 * (R13 ^ 2)) + (H13 * R13)) + G13))) * (1-O13)</f>
        <v>0.13936554067528087</v>
      </c>
    </row>
    <row r="14" spans="1:21" x14ac:dyDescent="0.25">
      <c r="A14" s="68" t="s">
        <v>52</v>
      </c>
      <c r="B14" s="68" t="s">
        <v>54</v>
      </c>
      <c r="C14" s="68" t="s">
        <v>56</v>
      </c>
      <c r="D14" s="68" t="s">
        <v>88</v>
      </c>
      <c r="E14" s="69" t="s">
        <v>78</v>
      </c>
      <c r="F14" s="68" t="s">
        <v>81</v>
      </c>
      <c r="G14" s="70">
        <v>-1.5624233963727942E-7</v>
      </c>
      <c r="H14" s="70">
        <v>4.0797068707686122E-5</v>
      </c>
      <c r="I14" s="70">
        <v>-3.0281488482033279E-3</v>
      </c>
      <c r="J14" s="70">
        <v>0.1217996631843148</v>
      </c>
      <c r="K14" s="70">
        <v>0</v>
      </c>
      <c r="L14" s="70">
        <v>0</v>
      </c>
      <c r="M14" s="70">
        <v>0</v>
      </c>
      <c r="N14" s="70">
        <v>0</v>
      </c>
      <c r="O14" s="70">
        <v>0</v>
      </c>
      <c r="P14" s="70">
        <v>12</v>
      </c>
      <c r="Q14" s="70">
        <v>86</v>
      </c>
      <c r="R14" s="37">
        <f t="shared" si="0"/>
        <v>30</v>
      </c>
      <c r="S14" s="49">
        <f xml:space="preserve"> (((((G14 * (R14 ^ 3)) + (H14 * (R14 ^ 2))) + (I14 * R14)) + J14)) * (1 - O14)</f>
        <v>6.3454016404925928E-2</v>
      </c>
    </row>
    <row r="15" spans="1:21" x14ac:dyDescent="0.25">
      <c r="A15" s="68" t="s">
        <v>52</v>
      </c>
      <c r="B15" s="68" t="s">
        <v>54</v>
      </c>
      <c r="C15" s="68" t="s">
        <v>57</v>
      </c>
      <c r="D15" s="68" t="s">
        <v>88</v>
      </c>
      <c r="E15" s="69" t="s">
        <v>89</v>
      </c>
      <c r="F15" s="68" t="s">
        <v>81</v>
      </c>
      <c r="G15" s="70">
        <v>3.6470637139057911</v>
      </c>
      <c r="H15" s="70">
        <v>0.37779316085456199</v>
      </c>
      <c r="I15" s="70">
        <v>-1.5098237009295162E-3</v>
      </c>
      <c r="J15" s="70">
        <v>0</v>
      </c>
      <c r="K15" s="70">
        <v>0</v>
      </c>
      <c r="L15" s="70">
        <v>0</v>
      </c>
      <c r="M15" s="70">
        <v>0</v>
      </c>
      <c r="N15" s="70">
        <v>0</v>
      </c>
      <c r="O15" s="70">
        <v>0</v>
      </c>
      <c r="P15" s="70">
        <v>12</v>
      </c>
      <c r="Q15" s="70">
        <v>86</v>
      </c>
      <c r="R15" s="37">
        <f t="shared" si="0"/>
        <v>30</v>
      </c>
      <c r="S15" s="49">
        <f xml:space="preserve"> ((1 / (((I15 * (R15 ^ 2)) + (H15 * R15)) + G15))) * (1-O15)</f>
        <v>7.3410566487970771E-2</v>
      </c>
    </row>
    <row r="16" spans="1:21" x14ac:dyDescent="0.25">
      <c r="A16" s="68" t="s">
        <v>52</v>
      </c>
      <c r="B16" s="68" t="s">
        <v>54</v>
      </c>
      <c r="C16" s="68" t="s">
        <v>58</v>
      </c>
      <c r="D16" s="68" t="s">
        <v>88</v>
      </c>
      <c r="E16" s="69" t="s">
        <v>89</v>
      </c>
      <c r="F16" s="68" t="s">
        <v>81</v>
      </c>
      <c r="G16" s="70">
        <v>23.840165659873271</v>
      </c>
      <c r="H16" s="70">
        <v>1.7830783136585511</v>
      </c>
      <c r="I16" s="70">
        <v>-1.4732389577515461E-2</v>
      </c>
      <c r="J16" s="70">
        <v>0</v>
      </c>
      <c r="K16" s="70">
        <v>0</v>
      </c>
      <c r="L16" s="70">
        <v>0</v>
      </c>
      <c r="M16" s="70">
        <v>0</v>
      </c>
      <c r="N16" s="70">
        <v>0</v>
      </c>
      <c r="O16" s="70">
        <v>0</v>
      </c>
      <c r="P16" s="70">
        <v>12</v>
      </c>
      <c r="Q16" s="70">
        <v>86</v>
      </c>
      <c r="R16" s="37">
        <f t="shared" si="0"/>
        <v>30</v>
      </c>
      <c r="S16" s="49">
        <f xml:space="preserve"> ((1 / (((I16 * (R16 ^ 2)) + (H16 * R16)) + G16))) * (1-O16)</f>
        <v>1.5607109265854902E-2</v>
      </c>
    </row>
    <row r="17" spans="1:19" x14ac:dyDescent="0.25">
      <c r="A17" s="68" t="s">
        <v>52</v>
      </c>
      <c r="B17" s="68" t="s">
        <v>54</v>
      </c>
      <c r="C17" s="68" t="s">
        <v>59</v>
      </c>
      <c r="D17" s="68" t="s">
        <v>88</v>
      </c>
      <c r="E17" s="69" t="s">
        <v>90</v>
      </c>
      <c r="F17" s="68" t="s">
        <v>81</v>
      </c>
      <c r="G17" s="70">
        <v>3.6954801881451881E-8</v>
      </c>
      <c r="H17" s="70">
        <v>2.6578404964260756</v>
      </c>
      <c r="I17" s="70">
        <v>7.5781848360461729E-2</v>
      </c>
      <c r="J17" s="70">
        <v>-0.47190331285295822</v>
      </c>
      <c r="K17" s="70">
        <v>0</v>
      </c>
      <c r="L17" s="70">
        <v>0</v>
      </c>
      <c r="M17" s="70">
        <v>0</v>
      </c>
      <c r="N17" s="70">
        <v>0</v>
      </c>
      <c r="O17" s="70">
        <v>0</v>
      </c>
      <c r="P17" s="70">
        <v>12</v>
      </c>
      <c r="Q17" s="70">
        <v>86</v>
      </c>
      <c r="R17" s="37">
        <f t="shared" si="0"/>
        <v>30</v>
      </c>
      <c r="S17" s="49">
        <f xml:space="preserve"> (((G17 * (R17 ^ H17)) + (I17 * (R17 ^ J17)))) * (1-O17)</f>
        <v>1.5534847730394223E-2</v>
      </c>
    </row>
    <row r="18" spans="1:19" x14ac:dyDescent="0.25">
      <c r="A18" s="68" t="s">
        <v>52</v>
      </c>
      <c r="B18" s="68" t="s">
        <v>54</v>
      </c>
      <c r="C18" s="68" t="s">
        <v>60</v>
      </c>
      <c r="D18" s="68" t="s">
        <v>88</v>
      </c>
      <c r="E18" s="69" t="s">
        <v>78</v>
      </c>
      <c r="F18" s="68" t="s">
        <v>81</v>
      </c>
      <c r="G18" s="70">
        <v>-1.4180901746262394E-7</v>
      </c>
      <c r="H18" s="70">
        <v>2.7265582529562304E-5</v>
      </c>
      <c r="I18" s="70">
        <v>-1.7667366459250087E-3</v>
      </c>
      <c r="J18" s="70">
        <v>4.868119214855423E-2</v>
      </c>
      <c r="K18" s="70">
        <v>0</v>
      </c>
      <c r="L18" s="70">
        <v>0</v>
      </c>
      <c r="M18" s="70">
        <v>0</v>
      </c>
      <c r="N18" s="70">
        <v>0</v>
      </c>
      <c r="O18" s="70">
        <v>0</v>
      </c>
      <c r="P18" s="70">
        <v>12</v>
      </c>
      <c r="Q18" s="70">
        <v>86</v>
      </c>
      <c r="R18" s="37">
        <f t="shared" si="0"/>
        <v>30</v>
      </c>
      <c r="S18" s="49">
        <f xml:space="preserve"> (((((G18 * (R18 ^ 3)) + (H18 * (R18 ^ 2))) + (I18 * R18)) + J18)) * (1 - O18)</f>
        <v>1.6389273575919204E-2</v>
      </c>
    </row>
    <row r="19" spans="1:19" x14ac:dyDescent="0.25">
      <c r="A19" s="68" t="s">
        <v>52</v>
      </c>
      <c r="B19" s="68" t="s">
        <v>54</v>
      </c>
      <c r="C19" s="68" t="s">
        <v>61</v>
      </c>
      <c r="D19" s="68" t="s">
        <v>88</v>
      </c>
      <c r="E19" s="69" t="s">
        <v>89</v>
      </c>
      <c r="F19" s="68" t="s">
        <v>81</v>
      </c>
      <c r="G19" s="70">
        <v>223.11883504404503</v>
      </c>
      <c r="H19" s="70">
        <v>17.996485487039489</v>
      </c>
      <c r="I19" s="70">
        <v>-0.14684832936899569</v>
      </c>
      <c r="J19" s="70">
        <v>0</v>
      </c>
      <c r="K19" s="70">
        <v>0</v>
      </c>
      <c r="L19" s="70">
        <v>0</v>
      </c>
      <c r="M19" s="70">
        <v>0</v>
      </c>
      <c r="N19" s="70">
        <v>0</v>
      </c>
      <c r="O19" s="70">
        <v>0</v>
      </c>
      <c r="P19" s="70">
        <v>12</v>
      </c>
      <c r="Q19" s="70">
        <v>86</v>
      </c>
      <c r="R19" s="37">
        <f t="shared" si="0"/>
        <v>30</v>
      </c>
      <c r="S19" s="49">
        <f xml:space="preserve"> ((1 / (((I19 * (R19 ^ 2)) + (H19 * R19)) + G19))) * (1-O19)</f>
        <v>1.5851631186607268E-3</v>
      </c>
    </row>
    <row r="20" spans="1:19" x14ac:dyDescent="0.25">
      <c r="A20" s="68" t="s">
        <v>52</v>
      </c>
      <c r="B20" s="68" t="s">
        <v>62</v>
      </c>
      <c r="C20" s="82" t="s">
        <v>150</v>
      </c>
      <c r="D20" s="68" t="s">
        <v>88</v>
      </c>
      <c r="E20" s="69" t="s">
        <v>53</v>
      </c>
      <c r="F20" s="68" t="s">
        <v>81</v>
      </c>
      <c r="G20" s="70">
        <v>7.2892809177207383</v>
      </c>
      <c r="H20" s="70">
        <v>1.0068151287419158</v>
      </c>
      <c r="I20" s="70">
        <v>-0.93719907475169517</v>
      </c>
      <c r="J20" s="70">
        <v>0</v>
      </c>
      <c r="K20" s="70">
        <v>0</v>
      </c>
      <c r="L20" s="70">
        <v>0</v>
      </c>
      <c r="M20" s="70">
        <v>0</v>
      </c>
      <c r="N20" s="70">
        <v>0</v>
      </c>
      <c r="O20" s="70">
        <v>0</v>
      </c>
      <c r="P20" s="70">
        <v>12</v>
      </c>
      <c r="Q20" s="70">
        <v>86</v>
      </c>
      <c r="R20" s="37">
        <f t="shared" si="0"/>
        <v>30</v>
      </c>
      <c r="S20" s="49">
        <f xml:space="preserve"> ((($G20 * ($H20 ^ R20)) * (R20 ^ $I20))) * (1 - $O20)</f>
        <v>0.36882469995009892</v>
      </c>
    </row>
    <row r="21" spans="1:19" x14ac:dyDescent="0.25">
      <c r="A21" s="68" t="s">
        <v>52</v>
      </c>
      <c r="B21" s="68" t="s">
        <v>62</v>
      </c>
      <c r="C21" s="68" t="s">
        <v>55</v>
      </c>
      <c r="D21" s="68" t="s">
        <v>88</v>
      </c>
      <c r="E21" s="69" t="s">
        <v>91</v>
      </c>
      <c r="F21" s="68" t="s">
        <v>81</v>
      </c>
      <c r="G21" s="70">
        <v>0.12349687840823197</v>
      </c>
      <c r="H21" s="70">
        <v>-0.88643467276690124</v>
      </c>
      <c r="I21" s="70">
        <v>0.13832041145209492</v>
      </c>
      <c r="J21" s="70">
        <v>0.80714762927147776</v>
      </c>
      <c r="K21" s="70">
        <v>0</v>
      </c>
      <c r="L21" s="70">
        <v>0</v>
      </c>
      <c r="M21" s="70">
        <v>0</v>
      </c>
      <c r="N21" s="70">
        <v>0</v>
      </c>
      <c r="O21" s="70">
        <v>0</v>
      </c>
      <c r="P21" s="70">
        <v>12</v>
      </c>
      <c r="Q21" s="70">
        <v>86</v>
      </c>
      <c r="R21" s="37">
        <f t="shared" si="0"/>
        <v>30</v>
      </c>
      <c r="S21" s="49">
        <f xml:space="preserve"> ((G21 - (H21 * EXP(((-1) * I21) * (R21 ^ J21))))) * (1-O21)</f>
        <v>0.22639359199511006</v>
      </c>
    </row>
    <row r="22" spans="1:19" x14ac:dyDescent="0.25">
      <c r="A22" s="68" t="s">
        <v>52</v>
      </c>
      <c r="B22" s="68" t="s">
        <v>62</v>
      </c>
      <c r="C22" s="68" t="s">
        <v>56</v>
      </c>
      <c r="D22" s="68" t="s">
        <v>88</v>
      </c>
      <c r="E22" s="69" t="s">
        <v>78</v>
      </c>
      <c r="F22" s="68" t="s">
        <v>81</v>
      </c>
      <c r="G22" s="70">
        <v>-3.0011413134546467E-7</v>
      </c>
      <c r="H22" s="70">
        <v>7.9125975474432728E-5</v>
      </c>
      <c r="I22" s="70">
        <v>-5.9986743103768976E-3</v>
      </c>
      <c r="J22" s="70">
        <v>0.21990845390415495</v>
      </c>
      <c r="K22" s="70">
        <v>0</v>
      </c>
      <c r="L22" s="70">
        <v>0</v>
      </c>
      <c r="M22" s="70">
        <v>0</v>
      </c>
      <c r="N22" s="70">
        <v>0</v>
      </c>
      <c r="O22" s="70">
        <v>0</v>
      </c>
      <c r="P22" s="70">
        <v>12</v>
      </c>
      <c r="Q22" s="70">
        <v>86</v>
      </c>
      <c r="R22" s="37">
        <f t="shared" si="0"/>
        <v>30</v>
      </c>
      <c r="S22" s="49">
        <f xml:space="preserve"> (((((G22 * (R22 ^ 3)) + (H22 * (R22 ^ 2))) + (I22 * R22)) + J22)) * (1 - O22)</f>
        <v>0.10305852097350993</v>
      </c>
    </row>
    <row r="23" spans="1:19" x14ac:dyDescent="0.25">
      <c r="A23" s="68" t="s">
        <v>52</v>
      </c>
      <c r="B23" s="68" t="s">
        <v>62</v>
      </c>
      <c r="C23" s="68" t="s">
        <v>57</v>
      </c>
      <c r="D23" s="68" t="s">
        <v>88</v>
      </c>
      <c r="E23" s="69" t="s">
        <v>89</v>
      </c>
      <c r="F23" s="68" t="s">
        <v>81</v>
      </c>
      <c r="G23" s="70">
        <v>1.2095985217552421</v>
      </c>
      <c r="H23" s="70">
        <v>0.28362809082302182</v>
      </c>
      <c r="I23" s="70">
        <v>-1.2690107993620372E-3</v>
      </c>
      <c r="J23" s="70">
        <v>0</v>
      </c>
      <c r="K23" s="70">
        <v>0</v>
      </c>
      <c r="L23" s="70">
        <v>0</v>
      </c>
      <c r="M23" s="70">
        <v>0</v>
      </c>
      <c r="N23" s="70">
        <v>0</v>
      </c>
      <c r="O23" s="70">
        <v>0</v>
      </c>
      <c r="P23" s="70">
        <v>12</v>
      </c>
      <c r="Q23" s="70">
        <v>86</v>
      </c>
      <c r="R23" s="37">
        <f t="shared" si="0"/>
        <v>30</v>
      </c>
      <c r="S23" s="49">
        <f t="shared" ref="S23:S24" si="1" xml:space="preserve"> ((1 / (((I23 * (R23 ^ 2)) + (H23 * R23)) + G23))) * (1-O23)</f>
        <v>0.11659997014451476</v>
      </c>
    </row>
    <row r="24" spans="1:19" x14ac:dyDescent="0.25">
      <c r="A24" s="68" t="s">
        <v>52</v>
      </c>
      <c r="B24" s="68" t="s">
        <v>62</v>
      </c>
      <c r="C24" s="68" t="s">
        <v>58</v>
      </c>
      <c r="D24" s="68" t="s">
        <v>88</v>
      </c>
      <c r="E24" s="69" t="s">
        <v>89</v>
      </c>
      <c r="F24" s="68" t="s">
        <v>81</v>
      </c>
      <c r="G24" s="70">
        <v>10.068901656055553</v>
      </c>
      <c r="H24" s="70">
        <v>1.3030666782606055</v>
      </c>
      <c r="I24" s="70">
        <v>-9.6456263842624682E-3</v>
      </c>
      <c r="J24" s="70">
        <v>0</v>
      </c>
      <c r="K24" s="70">
        <v>0</v>
      </c>
      <c r="L24" s="70">
        <v>0</v>
      </c>
      <c r="M24" s="70">
        <v>0</v>
      </c>
      <c r="N24" s="70">
        <v>0</v>
      </c>
      <c r="O24" s="70">
        <v>0</v>
      </c>
      <c r="P24" s="70">
        <v>12</v>
      </c>
      <c r="Q24" s="70">
        <v>86</v>
      </c>
      <c r="R24" s="37">
        <f t="shared" si="0"/>
        <v>30</v>
      </c>
      <c r="S24" s="49">
        <f t="shared" si="1"/>
        <v>2.4703656018226418E-2</v>
      </c>
    </row>
    <row r="25" spans="1:19" x14ac:dyDescent="0.25">
      <c r="A25" s="68" t="s">
        <v>52</v>
      </c>
      <c r="B25" s="68" t="s">
        <v>62</v>
      </c>
      <c r="C25" s="68" t="s">
        <v>59</v>
      </c>
      <c r="D25" s="68" t="s">
        <v>88</v>
      </c>
      <c r="E25" s="69" t="s">
        <v>89</v>
      </c>
      <c r="F25" s="68" t="s">
        <v>81</v>
      </c>
      <c r="G25" s="70">
        <v>9.8963810334210862</v>
      </c>
      <c r="H25" s="70">
        <v>1.2909216285384202</v>
      </c>
      <c r="I25" s="70">
        <v>-9.4342743849779379E-3</v>
      </c>
      <c r="J25" s="70">
        <v>0</v>
      </c>
      <c r="K25" s="70">
        <v>0</v>
      </c>
      <c r="L25" s="70">
        <v>0</v>
      </c>
      <c r="M25" s="70">
        <v>0</v>
      </c>
      <c r="N25" s="70">
        <v>0</v>
      </c>
      <c r="O25" s="70">
        <v>0</v>
      </c>
      <c r="P25" s="70">
        <v>12</v>
      </c>
      <c r="Q25" s="70">
        <v>86</v>
      </c>
      <c r="R25" s="37">
        <f t="shared" si="0"/>
        <v>30</v>
      </c>
      <c r="S25" s="49">
        <f t="shared" ref="S25:S29" si="2" xml:space="preserve"> ((1 / (((I25 * (R25 ^ 2)) + (H25 * R25)) + G25))) * (1-O25)</f>
        <v>2.49170368923377E-2</v>
      </c>
    </row>
    <row r="26" spans="1:19" x14ac:dyDescent="0.25">
      <c r="A26" s="68" t="s">
        <v>52</v>
      </c>
      <c r="B26" s="68" t="s">
        <v>62</v>
      </c>
      <c r="C26" s="68" t="s">
        <v>60</v>
      </c>
      <c r="D26" s="68" t="s">
        <v>88</v>
      </c>
      <c r="E26" s="69" t="s">
        <v>89</v>
      </c>
      <c r="F26" s="68" t="s">
        <v>81</v>
      </c>
      <c r="G26" s="70">
        <v>-1.5484805881430597</v>
      </c>
      <c r="H26" s="70">
        <v>1.4229870725315725</v>
      </c>
      <c r="I26" s="70">
        <v>-6.1826076084325558E-3</v>
      </c>
      <c r="J26" s="70">
        <v>0</v>
      </c>
      <c r="K26" s="70">
        <v>0</v>
      </c>
      <c r="L26" s="70">
        <v>0</v>
      </c>
      <c r="M26" s="70">
        <v>0</v>
      </c>
      <c r="N26" s="70">
        <v>0</v>
      </c>
      <c r="O26" s="70">
        <v>0</v>
      </c>
      <c r="P26" s="70">
        <v>12</v>
      </c>
      <c r="Q26" s="70">
        <v>86</v>
      </c>
      <c r="R26" s="37">
        <f t="shared" si="0"/>
        <v>30</v>
      </c>
      <c r="S26" s="49">
        <f t="shared" si="2"/>
        <v>2.8108217403627067E-2</v>
      </c>
    </row>
    <row r="27" spans="1:19" x14ac:dyDescent="0.25">
      <c r="A27" s="68" t="s">
        <v>52</v>
      </c>
      <c r="B27" s="68" t="s">
        <v>62</v>
      </c>
      <c r="C27" s="68" t="s">
        <v>61</v>
      </c>
      <c r="D27" s="68" t="s">
        <v>88</v>
      </c>
      <c r="E27" s="69" t="s">
        <v>89</v>
      </c>
      <c r="F27" s="68" t="s">
        <v>81</v>
      </c>
      <c r="G27" s="70">
        <v>94.521187919089883</v>
      </c>
      <c r="H27" s="70">
        <v>12.72521973219107</v>
      </c>
      <c r="I27" s="70">
        <v>-9.0638807050067979E-2</v>
      </c>
      <c r="J27" s="70">
        <v>0</v>
      </c>
      <c r="K27" s="70">
        <v>0</v>
      </c>
      <c r="L27" s="70">
        <v>0</v>
      </c>
      <c r="M27" s="70">
        <v>0</v>
      </c>
      <c r="N27" s="70">
        <v>0</v>
      </c>
      <c r="O27" s="70">
        <v>0</v>
      </c>
      <c r="P27" s="70">
        <v>12</v>
      </c>
      <c r="Q27" s="70">
        <v>86</v>
      </c>
      <c r="R27" s="37">
        <f t="shared" si="0"/>
        <v>30</v>
      </c>
      <c r="S27" s="49">
        <f t="shared" si="2"/>
        <v>2.5335514831773672E-3</v>
      </c>
    </row>
    <row r="28" spans="1:19" x14ac:dyDescent="0.25">
      <c r="A28" s="68" t="s">
        <v>52</v>
      </c>
      <c r="B28" s="68" t="s">
        <v>63</v>
      </c>
      <c r="C28" s="82" t="s">
        <v>150</v>
      </c>
      <c r="D28" s="68" t="s">
        <v>88</v>
      </c>
      <c r="E28" s="69" t="s">
        <v>89</v>
      </c>
      <c r="F28" s="68" t="s">
        <v>81</v>
      </c>
      <c r="G28" s="70">
        <v>0.11064424805228024</v>
      </c>
      <c r="H28" s="70">
        <v>9.8486235794542187E-2</v>
      </c>
      <c r="I28" s="70">
        <v>-5.7811622611047794E-4</v>
      </c>
      <c r="J28" s="70">
        <v>0</v>
      </c>
      <c r="K28" s="70">
        <v>0</v>
      </c>
      <c r="L28" s="70">
        <v>0</v>
      </c>
      <c r="M28" s="70">
        <v>0</v>
      </c>
      <c r="N28" s="70">
        <v>0</v>
      </c>
      <c r="O28" s="70">
        <v>0</v>
      </c>
      <c r="P28" s="70">
        <v>12</v>
      </c>
      <c r="Q28" s="70">
        <v>86</v>
      </c>
      <c r="R28" s="37">
        <f t="shared" si="0"/>
        <v>30</v>
      </c>
      <c r="S28" s="49">
        <f t="shared" si="2"/>
        <v>0.39293862285864906</v>
      </c>
    </row>
    <row r="29" spans="1:19" x14ac:dyDescent="0.25">
      <c r="A29" s="68" t="s">
        <v>52</v>
      </c>
      <c r="B29" s="68" t="s">
        <v>63</v>
      </c>
      <c r="C29" s="68" t="s">
        <v>55</v>
      </c>
      <c r="D29" s="68" t="s">
        <v>88</v>
      </c>
      <c r="E29" s="69" t="s">
        <v>89</v>
      </c>
      <c r="F29" s="68" t="s">
        <v>81</v>
      </c>
      <c r="G29" s="70">
        <v>0.20596070922820045</v>
      </c>
      <c r="H29" s="70">
        <v>0.15803355538892902</v>
      </c>
      <c r="I29" s="70">
        <v>-9.4276339491227042E-4</v>
      </c>
      <c r="J29" s="70">
        <v>0</v>
      </c>
      <c r="K29" s="70">
        <v>0</v>
      </c>
      <c r="L29" s="70">
        <v>0</v>
      </c>
      <c r="M29" s="70">
        <v>0</v>
      </c>
      <c r="N29" s="70">
        <v>0</v>
      </c>
      <c r="O29" s="70">
        <v>0</v>
      </c>
      <c r="P29" s="70">
        <v>12</v>
      </c>
      <c r="Q29" s="70">
        <v>86</v>
      </c>
      <c r="R29" s="37">
        <f t="shared" si="0"/>
        <v>30</v>
      </c>
      <c r="S29" s="49">
        <f t="shared" si="2"/>
        <v>0.24399287614587375</v>
      </c>
    </row>
    <row r="30" spans="1:19" x14ac:dyDescent="0.25">
      <c r="A30" s="68" t="s">
        <v>52</v>
      </c>
      <c r="B30" s="68" t="s">
        <v>63</v>
      </c>
      <c r="C30" s="68" t="s">
        <v>56</v>
      </c>
      <c r="D30" s="68" t="s">
        <v>88</v>
      </c>
      <c r="E30" s="69" t="s">
        <v>78</v>
      </c>
      <c r="F30" s="68" t="s">
        <v>81</v>
      </c>
      <c r="G30" s="70">
        <v>-4.0337309234472741E-7</v>
      </c>
      <c r="H30" s="70">
        <v>1.0180013329920254E-4</v>
      </c>
      <c r="I30" s="70">
        <v>-7.502438081712904E-3</v>
      </c>
      <c r="J30" s="70">
        <v>0.25792223858579327</v>
      </c>
      <c r="K30" s="70">
        <v>0</v>
      </c>
      <c r="L30" s="70">
        <v>0</v>
      </c>
      <c r="M30" s="70">
        <v>0</v>
      </c>
      <c r="N30" s="70">
        <v>0</v>
      </c>
      <c r="O30" s="70">
        <v>0</v>
      </c>
      <c r="P30" s="70">
        <v>12</v>
      </c>
      <c r="Q30" s="70">
        <v>86</v>
      </c>
      <c r="R30" s="37">
        <f t="shared" si="0"/>
        <v>30</v>
      </c>
      <c r="S30" s="49">
        <f xml:space="preserve"> (((((G30 * (R30 ^ 3)) + (H30 * (R30 ^ 2))) + (I30 * R30)) + J30)) * (1 - O30)</f>
        <v>0.11357814261038079</v>
      </c>
    </row>
    <row r="31" spans="1:19" x14ac:dyDescent="0.25">
      <c r="A31" s="68" t="s">
        <v>52</v>
      </c>
      <c r="B31" s="68" t="s">
        <v>63</v>
      </c>
      <c r="C31" s="68" t="s">
        <v>57</v>
      </c>
      <c r="D31" s="68" t="s">
        <v>88</v>
      </c>
      <c r="E31" s="69" t="s">
        <v>89</v>
      </c>
      <c r="F31" s="68" t="s">
        <v>81</v>
      </c>
      <c r="G31" s="70">
        <v>0.29124990675807644</v>
      </c>
      <c r="H31" s="70">
        <v>0.31766296057155274</v>
      </c>
      <c r="I31" s="70">
        <v>-1.8263127775186509E-3</v>
      </c>
      <c r="J31" s="70">
        <v>0</v>
      </c>
      <c r="K31" s="70">
        <v>0</v>
      </c>
      <c r="L31" s="70">
        <v>0</v>
      </c>
      <c r="M31" s="70">
        <v>0</v>
      </c>
      <c r="N31" s="70">
        <v>0</v>
      </c>
      <c r="O31" s="70">
        <v>0</v>
      </c>
      <c r="P31" s="70">
        <v>12</v>
      </c>
      <c r="Q31" s="70">
        <v>86</v>
      </c>
      <c r="R31" s="37">
        <f t="shared" si="0"/>
        <v>30</v>
      </c>
      <c r="S31" s="49">
        <f t="shared" ref="S31:S35" si="3" xml:space="preserve"> ((1 / (((I31 * (R31 ^ 2)) + (H31 * R31)) + G31))) * (1-O31)</f>
        <v>0.12228740213378826</v>
      </c>
    </row>
    <row r="32" spans="1:19" x14ac:dyDescent="0.25">
      <c r="A32" s="68" t="s">
        <v>52</v>
      </c>
      <c r="B32" s="68" t="s">
        <v>63</v>
      </c>
      <c r="C32" s="68" t="s">
        <v>58</v>
      </c>
      <c r="D32" s="68" t="s">
        <v>88</v>
      </c>
      <c r="E32" s="69" t="s">
        <v>89</v>
      </c>
      <c r="F32" s="68" t="s">
        <v>81</v>
      </c>
      <c r="G32" s="70">
        <v>8.7110910151638379</v>
      </c>
      <c r="H32" s="70">
        <v>1.2224491721691289</v>
      </c>
      <c r="I32" s="70">
        <v>-8.6794645994205145E-3</v>
      </c>
      <c r="J32" s="70">
        <v>0</v>
      </c>
      <c r="K32" s="70">
        <v>0</v>
      </c>
      <c r="L32" s="70">
        <v>0</v>
      </c>
      <c r="M32" s="70">
        <v>0</v>
      </c>
      <c r="N32" s="70">
        <v>0</v>
      </c>
      <c r="O32" s="70">
        <v>0</v>
      </c>
      <c r="P32" s="70">
        <v>12</v>
      </c>
      <c r="Q32" s="70">
        <v>86</v>
      </c>
      <c r="R32" s="37">
        <f t="shared" si="0"/>
        <v>30</v>
      </c>
      <c r="S32" s="49">
        <f t="shared" si="3"/>
        <v>2.6614822383193397E-2</v>
      </c>
    </row>
    <row r="33" spans="1:19" x14ac:dyDescent="0.25">
      <c r="A33" s="68" t="s">
        <v>52</v>
      </c>
      <c r="B33" s="68" t="s">
        <v>63</v>
      </c>
      <c r="C33" s="68" t="s">
        <v>59</v>
      </c>
      <c r="D33" s="68" t="s">
        <v>88</v>
      </c>
      <c r="E33" s="69" t="s">
        <v>89</v>
      </c>
      <c r="F33" s="68" t="s">
        <v>81</v>
      </c>
      <c r="G33" s="70">
        <v>8.5876604089214421</v>
      </c>
      <c r="H33" s="70">
        <v>1.2149563441723046</v>
      </c>
      <c r="I33" s="70">
        <v>-8.5442969155503368E-3</v>
      </c>
      <c r="J33" s="70">
        <v>0</v>
      </c>
      <c r="K33" s="70">
        <v>0</v>
      </c>
      <c r="L33" s="70">
        <v>0</v>
      </c>
      <c r="M33" s="70">
        <v>0</v>
      </c>
      <c r="N33" s="70">
        <v>0</v>
      </c>
      <c r="O33" s="70">
        <v>0</v>
      </c>
      <c r="P33" s="70">
        <v>12</v>
      </c>
      <c r="Q33" s="70">
        <v>86</v>
      </c>
      <c r="R33" s="37">
        <f t="shared" si="0"/>
        <v>30</v>
      </c>
      <c r="S33" s="49">
        <f t="shared" si="3"/>
        <v>2.677628269150658E-2</v>
      </c>
    </row>
    <row r="34" spans="1:19" x14ac:dyDescent="0.25">
      <c r="A34" s="68" t="s">
        <v>52</v>
      </c>
      <c r="B34" s="68" t="s">
        <v>63</v>
      </c>
      <c r="C34" s="68" t="s">
        <v>60</v>
      </c>
      <c r="D34" s="68" t="s">
        <v>88</v>
      </c>
      <c r="E34" s="69" t="s">
        <v>53</v>
      </c>
      <c r="F34" s="68" t="s">
        <v>81</v>
      </c>
      <c r="G34" s="70">
        <v>1.3224347481608163</v>
      </c>
      <c r="H34" s="70">
        <v>1.0127324926013617</v>
      </c>
      <c r="I34" s="70">
        <v>-1.2493139928414978</v>
      </c>
      <c r="J34" s="70">
        <v>0</v>
      </c>
      <c r="K34" s="70">
        <v>0</v>
      </c>
      <c r="L34" s="70">
        <v>0</v>
      </c>
      <c r="M34" s="70">
        <v>0</v>
      </c>
      <c r="N34" s="70">
        <v>0</v>
      </c>
      <c r="O34" s="70">
        <v>0</v>
      </c>
      <c r="P34" s="70">
        <v>12</v>
      </c>
      <c r="Q34" s="70">
        <v>86</v>
      </c>
      <c r="R34" s="37">
        <f t="shared" si="0"/>
        <v>30</v>
      </c>
      <c r="S34" s="49">
        <f xml:space="preserve"> ((($G34 * ($H34 ^ R34)) * (R34 ^ $I34))) * (1 - $O34)</f>
        <v>2.7594868189594873E-2</v>
      </c>
    </row>
    <row r="35" spans="1:19" x14ac:dyDescent="0.25">
      <c r="A35" s="68" t="s">
        <v>52</v>
      </c>
      <c r="B35" s="68" t="s">
        <v>63</v>
      </c>
      <c r="C35" s="68" t="s">
        <v>61</v>
      </c>
      <c r="D35" s="68" t="s">
        <v>88</v>
      </c>
      <c r="E35" s="69" t="s">
        <v>89</v>
      </c>
      <c r="F35" s="68" t="s">
        <v>81</v>
      </c>
      <c r="G35" s="70">
        <v>81.097494385453032</v>
      </c>
      <c r="H35" s="70">
        <v>12.064910917482296</v>
      </c>
      <c r="I35" s="70">
        <v>-8.331683406270371E-2</v>
      </c>
      <c r="J35" s="70">
        <v>0</v>
      </c>
      <c r="K35" s="70">
        <v>0</v>
      </c>
      <c r="L35" s="70">
        <v>0</v>
      </c>
      <c r="M35" s="70">
        <v>0</v>
      </c>
      <c r="N35" s="70">
        <v>0</v>
      </c>
      <c r="O35" s="70">
        <v>0</v>
      </c>
      <c r="P35" s="70">
        <v>12</v>
      </c>
      <c r="Q35" s="70">
        <v>86</v>
      </c>
      <c r="R35" s="37">
        <f t="shared" si="0"/>
        <v>30</v>
      </c>
      <c r="S35" s="49">
        <f t="shared" si="3"/>
        <v>2.7169507503887434E-3</v>
      </c>
    </row>
    <row r="36" spans="1:19" x14ac:dyDescent="0.25">
      <c r="A36" s="68" t="s">
        <v>52</v>
      </c>
      <c r="B36" s="68" t="s">
        <v>64</v>
      </c>
      <c r="C36" s="82" t="s">
        <v>150</v>
      </c>
      <c r="D36" s="68" t="s">
        <v>88</v>
      </c>
      <c r="E36" s="69" t="s">
        <v>53</v>
      </c>
      <c r="F36" s="68" t="s">
        <v>81</v>
      </c>
      <c r="G36" s="70">
        <v>12.73324423643974</v>
      </c>
      <c r="H36" s="70">
        <v>1.0076162161948856</v>
      </c>
      <c r="I36" s="70">
        <v>-0.99519592782848931</v>
      </c>
      <c r="J36" s="70">
        <v>0</v>
      </c>
      <c r="K36" s="70">
        <v>0</v>
      </c>
      <c r="L36" s="70">
        <v>0</v>
      </c>
      <c r="M36" s="70">
        <v>0</v>
      </c>
      <c r="N36" s="70">
        <v>0</v>
      </c>
      <c r="O36" s="70">
        <v>0</v>
      </c>
      <c r="P36" s="70">
        <v>12</v>
      </c>
      <c r="Q36" s="70">
        <v>86</v>
      </c>
      <c r="R36" s="37">
        <f t="shared" si="0"/>
        <v>30</v>
      </c>
      <c r="S36" s="49">
        <f t="shared" ref="S36:S37" si="4" xml:space="preserve"> ((($G36 * ($H36 ^ R36)) * (R36 ^ $I36))) * (1 - $O36)</f>
        <v>0.54171200397471653</v>
      </c>
    </row>
    <row r="37" spans="1:19" x14ac:dyDescent="0.25">
      <c r="A37" s="68" t="s">
        <v>52</v>
      </c>
      <c r="B37" s="68" t="s">
        <v>64</v>
      </c>
      <c r="C37" s="68" t="s">
        <v>55</v>
      </c>
      <c r="D37" s="68" t="s">
        <v>88</v>
      </c>
      <c r="E37" s="69" t="s">
        <v>53</v>
      </c>
      <c r="F37" s="68" t="s">
        <v>81</v>
      </c>
      <c r="G37" s="70">
        <v>7.4872449727463213</v>
      </c>
      <c r="H37" s="70">
        <v>1.006798882028443</v>
      </c>
      <c r="I37" s="70">
        <v>-0.97361750703754346</v>
      </c>
      <c r="J37" s="70">
        <v>0</v>
      </c>
      <c r="K37" s="70">
        <v>0</v>
      </c>
      <c r="L37" s="70">
        <v>0</v>
      </c>
      <c r="M37" s="70">
        <v>0</v>
      </c>
      <c r="N37" s="70">
        <v>0</v>
      </c>
      <c r="O37" s="70">
        <v>0</v>
      </c>
      <c r="P37" s="70">
        <v>12</v>
      </c>
      <c r="Q37" s="70">
        <v>86</v>
      </c>
      <c r="R37" s="37">
        <f t="shared" si="0"/>
        <v>30</v>
      </c>
      <c r="S37" s="49">
        <f t="shared" si="4"/>
        <v>0.33454355538068503</v>
      </c>
    </row>
    <row r="38" spans="1:19" x14ac:dyDescent="0.25">
      <c r="A38" s="68" t="s">
        <v>52</v>
      </c>
      <c r="B38" s="68" t="s">
        <v>64</v>
      </c>
      <c r="C38" s="68" t="s">
        <v>56</v>
      </c>
      <c r="D38" s="68" t="s">
        <v>88</v>
      </c>
      <c r="E38" s="69" t="s">
        <v>78</v>
      </c>
      <c r="F38" s="68" t="s">
        <v>81</v>
      </c>
      <c r="G38" s="70">
        <v>-5.4567263003807937E-7</v>
      </c>
      <c r="H38" s="70">
        <v>1.3674989782923154E-4</v>
      </c>
      <c r="I38" s="70">
        <v>-1.0191173043048672E-2</v>
      </c>
      <c r="J38" s="70">
        <v>0.34158092857497352</v>
      </c>
      <c r="K38" s="70">
        <v>0</v>
      </c>
      <c r="L38" s="70">
        <v>0</v>
      </c>
      <c r="M38" s="70">
        <v>0</v>
      </c>
      <c r="N38" s="70">
        <v>0</v>
      </c>
      <c r="O38" s="70">
        <v>0</v>
      </c>
      <c r="P38" s="70">
        <v>12</v>
      </c>
      <c r="Q38" s="70">
        <v>86</v>
      </c>
      <c r="R38" s="37">
        <f t="shared" si="0"/>
        <v>30</v>
      </c>
      <c r="S38" s="49">
        <f xml:space="preserve"> (((((G38 * (R38 ^ 3)) + (H38 * (R38 ^ 2))) + (I38 * R38)) + J38)) * (1 - O38)</f>
        <v>0.14418748431879361</v>
      </c>
    </row>
    <row r="39" spans="1:19" x14ac:dyDescent="0.25">
      <c r="A39" s="68" t="s">
        <v>52</v>
      </c>
      <c r="B39" s="68" t="s">
        <v>64</v>
      </c>
      <c r="C39" s="68" t="s">
        <v>57</v>
      </c>
      <c r="D39" s="68" t="s">
        <v>88</v>
      </c>
      <c r="E39" s="69" t="s">
        <v>53</v>
      </c>
      <c r="F39" s="68" t="s">
        <v>81</v>
      </c>
      <c r="G39" s="70">
        <v>3.6840470563821701</v>
      </c>
      <c r="H39" s="70">
        <v>1.0057299594617626</v>
      </c>
      <c r="I39" s="70">
        <v>-0.95092548457351833</v>
      </c>
      <c r="J39" s="70">
        <v>0</v>
      </c>
      <c r="K39" s="70">
        <v>0</v>
      </c>
      <c r="L39" s="70">
        <v>0</v>
      </c>
      <c r="M39" s="70">
        <v>0</v>
      </c>
      <c r="N39" s="70">
        <v>0</v>
      </c>
      <c r="O39" s="70">
        <v>0</v>
      </c>
      <c r="P39" s="70">
        <v>12</v>
      </c>
      <c r="Q39" s="70">
        <v>86</v>
      </c>
      <c r="R39" s="37">
        <f t="shared" si="0"/>
        <v>30</v>
      </c>
      <c r="S39" s="49">
        <f xml:space="preserve"> ((($G39 * ($H39 ^ R39)) * (R39 ^ $I39))) * (1 - $O39)</f>
        <v>0.17224021007875281</v>
      </c>
    </row>
    <row r="40" spans="1:19" x14ac:dyDescent="0.25">
      <c r="A40" s="68" t="s">
        <v>52</v>
      </c>
      <c r="B40" s="68" t="s">
        <v>64</v>
      </c>
      <c r="C40" s="68" t="s">
        <v>58</v>
      </c>
      <c r="D40" s="68" t="s">
        <v>88</v>
      </c>
      <c r="E40" s="69" t="s">
        <v>89</v>
      </c>
      <c r="F40" s="68" t="s">
        <v>81</v>
      </c>
      <c r="G40" s="70">
        <v>6.1119838349639473</v>
      </c>
      <c r="H40" s="70">
        <v>0.94191391295810456</v>
      </c>
      <c r="I40" s="70">
        <v>-5.9729985402665955E-3</v>
      </c>
      <c r="J40" s="70">
        <v>0</v>
      </c>
      <c r="K40" s="70">
        <v>0</v>
      </c>
      <c r="L40" s="70">
        <v>0</v>
      </c>
      <c r="M40" s="70">
        <v>0</v>
      </c>
      <c r="N40" s="70">
        <v>0</v>
      </c>
      <c r="O40" s="70">
        <v>0</v>
      </c>
      <c r="P40" s="70">
        <v>12</v>
      </c>
      <c r="Q40" s="70">
        <v>86</v>
      </c>
      <c r="R40" s="37">
        <f t="shared" si="0"/>
        <v>30</v>
      </c>
      <c r="S40" s="49">
        <f t="shared" ref="S40" si="5" xml:space="preserve"> ((1 / (((I40 * (R40 ^ 2)) + (H40 * R40)) + G40))) * (1-O40)</f>
        <v>3.4490248311948045E-2</v>
      </c>
    </row>
    <row r="41" spans="1:19" x14ac:dyDescent="0.25">
      <c r="A41" s="68" t="s">
        <v>52</v>
      </c>
      <c r="B41" s="68" t="s">
        <v>64</v>
      </c>
      <c r="C41" s="68" t="s">
        <v>59</v>
      </c>
      <c r="D41" s="68" t="s">
        <v>88</v>
      </c>
      <c r="E41" s="69" t="s">
        <v>89</v>
      </c>
      <c r="F41" s="68" t="s">
        <v>81</v>
      </c>
      <c r="G41" s="70">
        <v>5.5100358826770632</v>
      </c>
      <c r="H41" s="70">
        <v>0.94035187355502303</v>
      </c>
      <c r="I41" s="70">
        <v>-5.8877388405354407E-3</v>
      </c>
      <c r="J41" s="70">
        <v>0</v>
      </c>
      <c r="K41" s="70">
        <v>0</v>
      </c>
      <c r="L41" s="70">
        <v>0</v>
      </c>
      <c r="M41" s="70">
        <v>0</v>
      </c>
      <c r="N41" s="70">
        <v>0</v>
      </c>
      <c r="O41" s="70">
        <v>0</v>
      </c>
      <c r="P41" s="70">
        <v>12</v>
      </c>
      <c r="Q41" s="70">
        <v>86</v>
      </c>
      <c r="R41" s="37">
        <f t="shared" si="0"/>
        <v>30</v>
      </c>
      <c r="S41" s="49">
        <f t="shared" ref="S41" si="6" xml:space="preserve"> ((1 / (((I41 * (R41 ^ 2)) + (H41 * R41)) + G41))) * (1-O41)</f>
        <v>3.5184473968569371E-2</v>
      </c>
    </row>
    <row r="42" spans="1:19" x14ac:dyDescent="0.25">
      <c r="A42" s="68" t="s">
        <v>52</v>
      </c>
      <c r="B42" s="68" t="s">
        <v>64</v>
      </c>
      <c r="C42" s="68" t="s">
        <v>60</v>
      </c>
      <c r="D42" s="68" t="s">
        <v>88</v>
      </c>
      <c r="E42" s="69" t="s">
        <v>53</v>
      </c>
      <c r="F42" s="68" t="s">
        <v>81</v>
      </c>
      <c r="G42" s="70">
        <v>1.6558099189537971</v>
      </c>
      <c r="H42" s="70">
        <v>1.0078779638834277</v>
      </c>
      <c r="I42" s="70">
        <v>-1.1893037875464281</v>
      </c>
      <c r="J42" s="70">
        <v>0</v>
      </c>
      <c r="K42" s="70">
        <v>0</v>
      </c>
      <c r="L42" s="70">
        <v>0</v>
      </c>
      <c r="M42" s="70">
        <v>0</v>
      </c>
      <c r="N42" s="70">
        <v>0</v>
      </c>
      <c r="O42" s="70">
        <v>0</v>
      </c>
      <c r="P42" s="70">
        <v>12</v>
      </c>
      <c r="Q42" s="70">
        <v>86</v>
      </c>
      <c r="R42" s="37">
        <f t="shared" si="0"/>
        <v>30</v>
      </c>
      <c r="S42" s="49">
        <f t="shared" ref="S42" si="7" xml:space="preserve"> ((($G42 * ($H42 ^ R42)) * (R42 ^ $I42))) * (1 - $O42)</f>
        <v>3.6686229227278502E-2</v>
      </c>
    </row>
    <row r="43" spans="1:19" x14ac:dyDescent="0.25">
      <c r="A43" s="68" t="s">
        <v>52</v>
      </c>
      <c r="B43" s="68" t="s">
        <v>64</v>
      </c>
      <c r="C43" s="68" t="s">
        <v>61</v>
      </c>
      <c r="D43" s="68" t="s">
        <v>88</v>
      </c>
      <c r="E43" s="69" t="s">
        <v>89</v>
      </c>
      <c r="F43" s="68" t="s">
        <v>81</v>
      </c>
      <c r="G43" s="70">
        <v>55.051269880741778</v>
      </c>
      <c r="H43" s="70">
        <v>9.4040616517553932</v>
      </c>
      <c r="I43" s="70">
        <v>-5.888295986582285E-2</v>
      </c>
      <c r="J43" s="70">
        <v>0</v>
      </c>
      <c r="K43" s="70">
        <v>0</v>
      </c>
      <c r="L43" s="70">
        <v>0</v>
      </c>
      <c r="M43" s="70">
        <v>0</v>
      </c>
      <c r="N43" s="70">
        <v>0</v>
      </c>
      <c r="O43" s="70">
        <v>0</v>
      </c>
      <c r="P43" s="70">
        <v>12</v>
      </c>
      <c r="Q43" s="70">
        <v>86</v>
      </c>
      <c r="R43" s="37">
        <f t="shared" si="0"/>
        <v>30</v>
      </c>
      <c r="S43" s="49">
        <f t="shared" ref="S43" si="8" xml:space="preserve"> ((1 / (((I43 * (R43 ^ 2)) + (H43 * R43)) + G43))) * (1-O43)</f>
        <v>3.518915598474723E-3</v>
      </c>
    </row>
    <row r="44" spans="1:19" x14ac:dyDescent="0.25">
      <c r="A44" s="68" t="s">
        <v>52</v>
      </c>
      <c r="B44" s="68" t="s">
        <v>65</v>
      </c>
      <c r="C44" s="82" t="s">
        <v>150</v>
      </c>
      <c r="D44" s="68" t="s">
        <v>88</v>
      </c>
      <c r="E44" s="69" t="s">
        <v>92</v>
      </c>
      <c r="F44" s="68" t="s">
        <v>81</v>
      </c>
      <c r="G44" s="70">
        <v>0.29161641869752786</v>
      </c>
      <c r="H44" s="70">
        <v>9.1734026944171063</v>
      </c>
      <c r="I44" s="70">
        <v>-3.6796149151160772E-2</v>
      </c>
      <c r="J44" s="70">
        <v>0.79081332655653103</v>
      </c>
      <c r="K44" s="70">
        <v>2.8687513521001282E-2</v>
      </c>
      <c r="L44" s="70">
        <v>0</v>
      </c>
      <c r="M44" s="70">
        <v>0</v>
      </c>
      <c r="N44" s="70">
        <v>0</v>
      </c>
      <c r="O44" s="70">
        <v>0</v>
      </c>
      <c r="P44" s="70">
        <v>12</v>
      </c>
      <c r="Q44" s="70">
        <v>86</v>
      </c>
      <c r="R44" s="37">
        <f t="shared" si="0"/>
        <v>30</v>
      </c>
      <c r="S44" s="49">
        <f xml:space="preserve"> ((G44 + (H44 / (1 + EXP((((-1) * I44) + (J44 * LN(R44))) + (K44 * R44)))))) * (1-O44)</f>
        <v>0.53867570823268518</v>
      </c>
    </row>
    <row r="45" spans="1:19" x14ac:dyDescent="0.25">
      <c r="A45" s="68" t="s">
        <v>52</v>
      </c>
      <c r="B45" s="68" t="s">
        <v>65</v>
      </c>
      <c r="C45" s="68" t="s">
        <v>55</v>
      </c>
      <c r="D45" s="68" t="s">
        <v>88</v>
      </c>
      <c r="E45" s="69" t="s">
        <v>89</v>
      </c>
      <c r="F45" s="68" t="s">
        <v>81</v>
      </c>
      <c r="G45" s="70">
        <v>1.8438502823032488E-2</v>
      </c>
      <c r="H45" s="70">
        <v>8.9569330158399157E-2</v>
      </c>
      <c r="I45" s="70">
        <v>-4.454088327051866E-4</v>
      </c>
      <c r="J45" s="70">
        <v>0</v>
      </c>
      <c r="K45" s="70">
        <v>0</v>
      </c>
      <c r="L45" s="70">
        <v>0</v>
      </c>
      <c r="M45" s="70">
        <v>0</v>
      </c>
      <c r="N45" s="70">
        <v>0</v>
      </c>
      <c r="O45" s="70">
        <v>0</v>
      </c>
      <c r="P45" s="70">
        <v>12</v>
      </c>
      <c r="Q45" s="70">
        <v>86</v>
      </c>
      <c r="R45" s="37">
        <f t="shared" si="0"/>
        <v>30</v>
      </c>
      <c r="S45" s="49">
        <f xml:space="preserve"> ((1 / (((I45 * (R45 ^ 2)) + (H45 * R45)) + G45))) * (1-O45)</f>
        <v>0.43390527898400555</v>
      </c>
    </row>
    <row r="46" spans="1:19" x14ac:dyDescent="0.25">
      <c r="A46" s="68" t="s">
        <v>52</v>
      </c>
      <c r="B46" s="68" t="s">
        <v>65</v>
      </c>
      <c r="C46" s="68" t="s">
        <v>56</v>
      </c>
      <c r="D46" s="68" t="s">
        <v>88</v>
      </c>
      <c r="E46" s="69" t="s">
        <v>78</v>
      </c>
      <c r="F46" s="68" t="s">
        <v>81</v>
      </c>
      <c r="G46" s="70">
        <v>-9.136812279568079E-7</v>
      </c>
      <c r="H46" s="70">
        <v>2.1184927097105087E-4</v>
      </c>
      <c r="I46" s="70">
        <v>-1.5167382719731658E-2</v>
      </c>
      <c r="J46" s="70">
        <v>0.48203791399327323</v>
      </c>
      <c r="K46" s="70">
        <v>0</v>
      </c>
      <c r="L46" s="70">
        <v>0</v>
      </c>
      <c r="M46" s="70">
        <v>0</v>
      </c>
      <c r="N46" s="70">
        <v>0</v>
      </c>
      <c r="O46" s="70">
        <v>0</v>
      </c>
      <c r="P46" s="70">
        <v>12</v>
      </c>
      <c r="Q46" s="70">
        <v>86</v>
      </c>
      <c r="R46" s="37">
        <f t="shared" si="0"/>
        <v>30</v>
      </c>
      <c r="S46" s="49">
        <f xml:space="preserve"> (((((G46 * (R46 ^ 3)) + (H46 * (R46 ^ 2))) + (I46 * R46)) + J46)) * (1 - O46)</f>
        <v>0.19301138312043548</v>
      </c>
    </row>
    <row r="47" spans="1:19" x14ac:dyDescent="0.25">
      <c r="A47" s="68" t="s">
        <v>52</v>
      </c>
      <c r="B47" s="68" t="s">
        <v>65</v>
      </c>
      <c r="C47" s="68" t="s">
        <v>57</v>
      </c>
      <c r="D47" s="68" t="s">
        <v>88</v>
      </c>
      <c r="E47" s="69" t="s">
        <v>89</v>
      </c>
      <c r="F47" s="68" t="s">
        <v>81</v>
      </c>
      <c r="G47" s="70">
        <v>3.1841443123376736E-2</v>
      </c>
      <c r="H47" s="70">
        <v>0.18204913647560134</v>
      </c>
      <c r="I47" s="70">
        <v>-8.9931706055892534E-4</v>
      </c>
      <c r="J47" s="70">
        <v>0</v>
      </c>
      <c r="K47" s="70">
        <v>0</v>
      </c>
      <c r="L47" s="70">
        <v>0</v>
      </c>
      <c r="M47" s="70">
        <v>0</v>
      </c>
      <c r="N47" s="70">
        <v>0</v>
      </c>
      <c r="O47" s="70">
        <v>0</v>
      </c>
      <c r="P47" s="70">
        <v>12</v>
      </c>
      <c r="Q47" s="70">
        <v>86</v>
      </c>
      <c r="R47" s="37">
        <f t="shared" si="0"/>
        <v>30</v>
      </c>
      <c r="S47" s="49">
        <f t="shared" ref="S47:S48" si="9" xml:space="preserve"> ((1 / (((I47 * (R47 ^ 2)) + (H47 * R47)) + G47))) * (1-O47)</f>
        <v>0.21349592349887284</v>
      </c>
    </row>
    <row r="48" spans="1:19" x14ac:dyDescent="0.25">
      <c r="A48" s="68" t="s">
        <v>52</v>
      </c>
      <c r="B48" s="68" t="s">
        <v>65</v>
      </c>
      <c r="C48" s="68" t="s">
        <v>58</v>
      </c>
      <c r="D48" s="68" t="s">
        <v>88</v>
      </c>
      <c r="E48" s="69" t="s">
        <v>89</v>
      </c>
      <c r="F48" s="68" t="s">
        <v>81</v>
      </c>
      <c r="G48" s="70">
        <v>4.707638296046663</v>
      </c>
      <c r="H48" s="70">
        <v>0.71338012276918061</v>
      </c>
      <c r="I48" s="70">
        <v>-4.1056631838766065E-3</v>
      </c>
      <c r="J48" s="70">
        <v>0</v>
      </c>
      <c r="K48" s="70">
        <v>0</v>
      </c>
      <c r="L48" s="70">
        <v>0</v>
      </c>
      <c r="M48" s="70">
        <v>0</v>
      </c>
      <c r="N48" s="70">
        <v>0</v>
      </c>
      <c r="O48" s="70">
        <v>0</v>
      </c>
      <c r="P48" s="70">
        <v>12</v>
      </c>
      <c r="Q48" s="70">
        <v>86</v>
      </c>
      <c r="R48" s="37">
        <f t="shared" si="0"/>
        <v>30</v>
      </c>
      <c r="S48" s="49">
        <f t="shared" si="9"/>
        <v>4.4615082036216662E-2</v>
      </c>
    </row>
    <row r="49" spans="1:19" x14ac:dyDescent="0.25">
      <c r="A49" s="68" t="s">
        <v>52</v>
      </c>
      <c r="B49" s="68" t="s">
        <v>65</v>
      </c>
      <c r="C49" s="68" t="s">
        <v>59</v>
      </c>
      <c r="D49" s="68" t="s">
        <v>88</v>
      </c>
      <c r="E49" s="69" t="s">
        <v>89</v>
      </c>
      <c r="F49" s="68" t="s">
        <v>81</v>
      </c>
      <c r="G49" s="70">
        <v>4.5692082859528869</v>
      </c>
      <c r="H49" s="70">
        <v>0.71269096408399479</v>
      </c>
      <c r="I49" s="70">
        <v>-4.0836344675453974E-3</v>
      </c>
      <c r="J49" s="70">
        <v>0</v>
      </c>
      <c r="K49" s="70">
        <v>0</v>
      </c>
      <c r="L49" s="70">
        <v>0</v>
      </c>
      <c r="M49" s="70">
        <v>0</v>
      </c>
      <c r="N49" s="70">
        <v>0</v>
      </c>
      <c r="O49" s="70">
        <v>0</v>
      </c>
      <c r="P49" s="70">
        <v>12</v>
      </c>
      <c r="Q49" s="70">
        <v>86</v>
      </c>
      <c r="R49" s="37">
        <f t="shared" si="0"/>
        <v>30</v>
      </c>
      <c r="S49" s="49">
        <f t="shared" ref="S49" si="10" xml:space="preserve"> ((1 / (((I49 * (R49 ^ 2)) + (H49 * R49)) + G49))) * (1-O49)</f>
        <v>4.4894051007283366E-2</v>
      </c>
    </row>
    <row r="50" spans="1:19" x14ac:dyDescent="0.25">
      <c r="A50" s="68" t="s">
        <v>52</v>
      </c>
      <c r="B50" s="68" t="s">
        <v>65</v>
      </c>
      <c r="C50" s="68" t="s">
        <v>60</v>
      </c>
      <c r="D50" s="68" t="s">
        <v>88</v>
      </c>
      <c r="E50" s="69" t="s">
        <v>53</v>
      </c>
      <c r="F50" s="68" t="s">
        <v>81</v>
      </c>
      <c r="G50" s="70">
        <v>2.8485271034552162</v>
      </c>
      <c r="H50" s="70">
        <v>1.0114513995268106</v>
      </c>
      <c r="I50" s="70">
        <v>-1.3049230152394362</v>
      </c>
      <c r="J50" s="70">
        <v>0</v>
      </c>
      <c r="K50" s="70">
        <v>0</v>
      </c>
      <c r="L50" s="70">
        <v>0</v>
      </c>
      <c r="M50" s="70">
        <v>0</v>
      </c>
      <c r="N50" s="70">
        <v>0</v>
      </c>
      <c r="O50" s="70">
        <v>0</v>
      </c>
      <c r="P50" s="70">
        <v>12</v>
      </c>
      <c r="Q50" s="70">
        <v>86</v>
      </c>
      <c r="R50" s="37">
        <f t="shared" si="0"/>
        <v>30</v>
      </c>
      <c r="S50" s="49">
        <f t="shared" ref="S50" si="11" xml:space="preserve"> ((($G50 * ($H50 ^ R50)) * (R50 ^ $I50))) * (1 - $O50)</f>
        <v>4.7363242237608891E-2</v>
      </c>
    </row>
    <row r="51" spans="1:19" x14ac:dyDescent="0.25">
      <c r="A51" s="68" t="s">
        <v>52</v>
      </c>
      <c r="B51" s="68" t="s">
        <v>65</v>
      </c>
      <c r="C51" s="68" t="s">
        <v>61</v>
      </c>
      <c r="D51" s="68" t="s">
        <v>88</v>
      </c>
      <c r="E51" s="69" t="s">
        <v>89</v>
      </c>
      <c r="F51" s="68" t="s">
        <v>81</v>
      </c>
      <c r="G51" s="70">
        <v>42.476680445169421</v>
      </c>
      <c r="H51" s="70">
        <v>7.0991033675037949</v>
      </c>
      <c r="I51" s="70">
        <v>-4.0177747091669103E-2</v>
      </c>
      <c r="J51" s="70">
        <v>0</v>
      </c>
      <c r="K51" s="70">
        <v>0</v>
      </c>
      <c r="L51" s="70">
        <v>0</v>
      </c>
      <c r="M51" s="70">
        <v>0</v>
      </c>
      <c r="N51" s="70">
        <v>0</v>
      </c>
      <c r="O51" s="70">
        <v>0</v>
      </c>
      <c r="P51" s="70">
        <v>12</v>
      </c>
      <c r="Q51" s="70">
        <v>86</v>
      </c>
      <c r="R51" s="37">
        <f t="shared" si="0"/>
        <v>30</v>
      </c>
      <c r="S51" s="49">
        <f t="shared" ref="S51" si="12" xml:space="preserve"> ((1 / (((I51 * (R51 ^ 2)) + (H51 * R51)) + G51))) * (1-O51)</f>
        <v>4.5601754325013018E-3</v>
      </c>
    </row>
    <row r="52" spans="1:19" x14ac:dyDescent="0.25">
      <c r="A52" s="68" t="s">
        <v>52</v>
      </c>
      <c r="B52" s="68" t="s">
        <v>66</v>
      </c>
      <c r="C52" s="82" t="s">
        <v>150</v>
      </c>
      <c r="D52" s="68" t="s">
        <v>88</v>
      </c>
      <c r="E52" s="69" t="s">
        <v>92</v>
      </c>
      <c r="F52" s="68" t="s">
        <v>81</v>
      </c>
      <c r="G52" s="70">
        <v>0.29995001304994917</v>
      </c>
      <c r="H52" s="70">
        <v>7.748806264068671</v>
      </c>
      <c r="I52" s="70">
        <v>-7.8863791508077853E-3</v>
      </c>
      <c r="J52" s="70">
        <v>0.74551903416608456</v>
      </c>
      <c r="K52" s="70">
        <v>2.6071199013642271E-2</v>
      </c>
      <c r="L52" s="70">
        <v>0</v>
      </c>
      <c r="M52" s="70">
        <v>0</v>
      </c>
      <c r="N52" s="70">
        <v>0</v>
      </c>
      <c r="O52" s="70">
        <v>0</v>
      </c>
      <c r="P52" s="70">
        <v>12</v>
      </c>
      <c r="Q52" s="70">
        <v>86</v>
      </c>
      <c r="R52" s="37">
        <f t="shared" si="0"/>
        <v>30</v>
      </c>
      <c r="S52" s="49">
        <f xml:space="preserve"> ((G52 + (H52 / (1 + EXP((((-1) * I52) + (J52 * LN(R52))) + (K52 * R52)))))) * (1-O52)</f>
        <v>0.5688386544369044</v>
      </c>
    </row>
    <row r="53" spans="1:19" x14ac:dyDescent="0.25">
      <c r="A53" s="68" t="s">
        <v>52</v>
      </c>
      <c r="B53" s="68" t="s">
        <v>66</v>
      </c>
      <c r="C53" s="68" t="s">
        <v>55</v>
      </c>
      <c r="D53" s="68" t="s">
        <v>88</v>
      </c>
      <c r="E53" s="69" t="s">
        <v>53</v>
      </c>
      <c r="F53" s="68" t="s">
        <v>81</v>
      </c>
      <c r="G53" s="70">
        <v>9.1835926307869791</v>
      </c>
      <c r="H53" s="70">
        <v>1.0065952558550328</v>
      </c>
      <c r="I53" s="70">
        <v>-0.94779220556039601</v>
      </c>
      <c r="J53" s="70">
        <v>0</v>
      </c>
      <c r="K53" s="70">
        <v>0</v>
      </c>
      <c r="L53" s="70">
        <v>0</v>
      </c>
      <c r="M53" s="70">
        <v>0</v>
      </c>
      <c r="N53" s="70">
        <v>0</v>
      </c>
      <c r="O53" s="70">
        <v>0</v>
      </c>
      <c r="P53" s="70">
        <v>12</v>
      </c>
      <c r="Q53" s="70">
        <v>86</v>
      </c>
      <c r="R53" s="37">
        <f t="shared" si="0"/>
        <v>30</v>
      </c>
      <c r="S53" s="49">
        <f xml:space="preserve"> ((($G53 * ($H53 ^ R53)) * (R53 ^ $I53))) * (1 - $O53)</f>
        <v>0.44530233793596818</v>
      </c>
    </row>
    <row r="54" spans="1:19" x14ac:dyDescent="0.25">
      <c r="A54" s="68" t="s">
        <v>52</v>
      </c>
      <c r="B54" s="68" t="s">
        <v>66</v>
      </c>
      <c r="C54" s="68" t="s">
        <v>56</v>
      </c>
      <c r="D54" s="68" t="s">
        <v>88</v>
      </c>
      <c r="E54" s="69" t="s">
        <v>78</v>
      </c>
      <c r="F54" s="68" t="s">
        <v>81</v>
      </c>
      <c r="G54" s="70">
        <v>-6.1025906702249928E-7</v>
      </c>
      <c r="H54" s="70">
        <v>1.6036362410409269E-4</v>
      </c>
      <c r="I54" s="70">
        <v>-1.2477479803930332E-2</v>
      </c>
      <c r="J54" s="70">
        <v>0.45142057528135171</v>
      </c>
      <c r="K54" s="70">
        <v>0</v>
      </c>
      <c r="L54" s="70">
        <v>0</v>
      </c>
      <c r="M54" s="70">
        <v>0</v>
      </c>
      <c r="N54" s="70">
        <v>0</v>
      </c>
      <c r="O54" s="70">
        <v>0</v>
      </c>
      <c r="P54" s="70">
        <v>12</v>
      </c>
      <c r="Q54" s="70">
        <v>86</v>
      </c>
      <c r="R54" s="37">
        <f t="shared" si="0"/>
        <v>30</v>
      </c>
      <c r="S54" s="49">
        <f xml:space="preserve"> (((((G54 * (R54 ^ 3)) + (H54 * (R54 ^ 2))) + (I54 * R54)) + J54)) * (1 - O54)</f>
        <v>0.20494644804751769</v>
      </c>
    </row>
    <row r="55" spans="1:19" x14ac:dyDescent="0.25">
      <c r="A55" s="68" t="s">
        <v>52</v>
      </c>
      <c r="B55" s="68" t="s">
        <v>66</v>
      </c>
      <c r="C55" s="68" t="s">
        <v>57</v>
      </c>
      <c r="D55" s="68" t="s">
        <v>88</v>
      </c>
      <c r="E55" s="69" t="s">
        <v>93</v>
      </c>
      <c r="F55" s="68" t="s">
        <v>81</v>
      </c>
      <c r="G55" s="70">
        <v>-2.8645507007196684</v>
      </c>
      <c r="H55" s="70">
        <v>0.53549947889379224</v>
      </c>
      <c r="I55" s="70">
        <v>1.7248901867645703</v>
      </c>
      <c r="J55" s="70">
        <v>0</v>
      </c>
      <c r="K55" s="70">
        <v>0</v>
      </c>
      <c r="L55" s="70">
        <v>0</v>
      </c>
      <c r="M55" s="70">
        <v>0</v>
      </c>
      <c r="N55" s="70">
        <v>0</v>
      </c>
      <c r="O55" s="70">
        <v>0</v>
      </c>
      <c r="P55" s="70">
        <v>12</v>
      </c>
      <c r="Q55" s="70">
        <v>86</v>
      </c>
      <c r="R55" s="37">
        <f t="shared" si="0"/>
        <v>30</v>
      </c>
      <c r="S55" s="49">
        <f xml:space="preserve"> (((G$55 + (H$55 * R$55)) ^ ((-1) / I$55))) * (1-O$55)</f>
        <v>0.22404863152206847</v>
      </c>
    </row>
    <row r="56" spans="1:19" x14ac:dyDescent="0.25">
      <c r="A56" s="68" t="s">
        <v>52</v>
      </c>
      <c r="B56" s="68" t="s">
        <v>66</v>
      </c>
      <c r="C56" s="68" t="s">
        <v>58</v>
      </c>
      <c r="D56" s="68" t="s">
        <v>88</v>
      </c>
      <c r="E56" s="69" t="s">
        <v>53</v>
      </c>
      <c r="F56" s="68" t="s">
        <v>81</v>
      </c>
      <c r="G56" s="70">
        <v>0.37288659598584045</v>
      </c>
      <c r="H56" s="70">
        <v>1.0024992403013357</v>
      </c>
      <c r="I56" s="70">
        <v>-0.62837585742150148</v>
      </c>
      <c r="J56" s="70">
        <v>0</v>
      </c>
      <c r="K56" s="70">
        <v>0</v>
      </c>
      <c r="L56" s="70">
        <v>0</v>
      </c>
      <c r="M56" s="70">
        <v>0</v>
      </c>
      <c r="N56" s="70">
        <v>0</v>
      </c>
      <c r="O56" s="70">
        <v>0</v>
      </c>
      <c r="P56" s="70">
        <v>12</v>
      </c>
      <c r="Q56" s="70">
        <v>86</v>
      </c>
      <c r="R56" s="37">
        <f t="shared" si="0"/>
        <v>30</v>
      </c>
      <c r="S56" s="49">
        <f xml:space="preserve"> ((($G56 * ($H56 ^ R56)) * (R56 ^ $I56))) * (1 - $O56)</f>
        <v>4.7414481175300068E-2</v>
      </c>
    </row>
    <row r="57" spans="1:19" x14ac:dyDescent="0.25">
      <c r="A57" s="68" t="s">
        <v>52</v>
      </c>
      <c r="B57" s="68" t="s">
        <v>66</v>
      </c>
      <c r="C57" s="68" t="s">
        <v>59</v>
      </c>
      <c r="D57" s="68" t="s">
        <v>88</v>
      </c>
      <c r="E57" s="69" t="s">
        <v>53</v>
      </c>
      <c r="F57" s="68" t="s">
        <v>81</v>
      </c>
      <c r="G57" s="70">
        <v>0.37739191822064289</v>
      </c>
      <c r="H57" s="70">
        <v>1.0024021558861564</v>
      </c>
      <c r="I57" s="70">
        <v>-0.62878160985035481</v>
      </c>
      <c r="J57" s="70">
        <v>0</v>
      </c>
      <c r="K57" s="70">
        <v>0</v>
      </c>
      <c r="L57" s="70">
        <v>0</v>
      </c>
      <c r="M57" s="70">
        <v>0</v>
      </c>
      <c r="N57" s="70">
        <v>0</v>
      </c>
      <c r="O57" s="70">
        <v>0</v>
      </c>
      <c r="P57" s="70">
        <v>12</v>
      </c>
      <c r="Q57" s="70">
        <v>86</v>
      </c>
      <c r="R57" s="37">
        <f t="shared" si="0"/>
        <v>30</v>
      </c>
      <c r="S57" s="49">
        <f xml:space="preserve"> ((($G57 * ($H57 ^ R57)) * (R57 ^ $I57))) * (1 - $O57)</f>
        <v>4.7782148764713747E-2</v>
      </c>
    </row>
    <row r="58" spans="1:19" x14ac:dyDescent="0.25">
      <c r="A58" s="68" t="s">
        <v>52</v>
      </c>
      <c r="B58" s="68" t="s">
        <v>66</v>
      </c>
      <c r="C58" s="68" t="s">
        <v>60</v>
      </c>
      <c r="D58" s="68" t="s">
        <v>88</v>
      </c>
      <c r="E58" s="69" t="s">
        <v>53</v>
      </c>
      <c r="F58" s="68" t="s">
        <v>81</v>
      </c>
      <c r="G58" s="70">
        <v>2.2942306883081494</v>
      </c>
      <c r="H58" s="70">
        <v>1.0082874662108241</v>
      </c>
      <c r="I58" s="70">
        <v>-1.183685074900422</v>
      </c>
      <c r="J58" s="70">
        <v>0</v>
      </c>
      <c r="K58" s="70">
        <v>0</v>
      </c>
      <c r="L58" s="70">
        <v>0</v>
      </c>
      <c r="M58" s="70">
        <v>0</v>
      </c>
      <c r="N58" s="70">
        <v>0</v>
      </c>
      <c r="O58" s="70">
        <v>0</v>
      </c>
      <c r="P58" s="70">
        <v>12</v>
      </c>
      <c r="Q58" s="70">
        <v>86</v>
      </c>
      <c r="R58" s="37">
        <f t="shared" si="0"/>
        <v>30</v>
      </c>
      <c r="S58" s="49">
        <f xml:space="preserve"> ((($G58 * ($H58 ^ R58)) * (R58 ^ $I58))) * (1 - $O58)</f>
        <v>5.2447133878156554E-2</v>
      </c>
    </row>
    <row r="59" spans="1:19" x14ac:dyDescent="0.25">
      <c r="A59" s="68" t="s">
        <v>52</v>
      </c>
      <c r="B59" s="68" t="s">
        <v>66</v>
      </c>
      <c r="C59" s="68" t="s">
        <v>61</v>
      </c>
      <c r="D59" s="68" t="s">
        <v>88</v>
      </c>
      <c r="E59" s="69" t="s">
        <v>53</v>
      </c>
      <c r="F59" s="68" t="s">
        <v>81</v>
      </c>
      <c r="G59" s="70">
        <v>3.937638765552727E-2</v>
      </c>
      <c r="H59" s="70">
        <v>1.0023022171622702</v>
      </c>
      <c r="I59" s="70">
        <v>-0.63550564791600128</v>
      </c>
      <c r="J59" s="70">
        <v>0</v>
      </c>
      <c r="K59" s="70">
        <v>0</v>
      </c>
      <c r="L59" s="70">
        <v>0</v>
      </c>
      <c r="M59" s="70">
        <v>0</v>
      </c>
      <c r="N59" s="70">
        <v>0</v>
      </c>
      <c r="O59" s="70">
        <v>0</v>
      </c>
      <c r="P59" s="70">
        <v>12</v>
      </c>
      <c r="Q59" s="70">
        <v>86</v>
      </c>
      <c r="R59" s="37">
        <f t="shared" si="0"/>
        <v>30</v>
      </c>
      <c r="S59" s="49">
        <f xml:space="preserve"> ((($G59 * ($H59 ^ R59)) * (R59 ^ $I59))) * (1 - $O59)</f>
        <v>4.8582258822781879E-3</v>
      </c>
    </row>
    <row r="60" spans="1:19" x14ac:dyDescent="0.25">
      <c r="A60" s="68" t="s">
        <v>52</v>
      </c>
      <c r="B60" s="68" t="s">
        <v>67</v>
      </c>
      <c r="C60" s="82" t="s">
        <v>150</v>
      </c>
      <c r="D60" s="68" t="s">
        <v>88</v>
      </c>
      <c r="E60" s="69" t="s">
        <v>92</v>
      </c>
      <c r="F60" s="68" t="s">
        <v>81</v>
      </c>
      <c r="G60" s="70">
        <v>0.34851851833713399</v>
      </c>
      <c r="H60" s="70">
        <v>5.1537782976634254</v>
      </c>
      <c r="I60" s="70">
        <v>4.5314407847824888E-2</v>
      </c>
      <c r="J60" s="70">
        <v>0.52161671185301695</v>
      </c>
      <c r="K60" s="70">
        <v>3.7423354995721338E-2</v>
      </c>
      <c r="L60" s="70">
        <v>0</v>
      </c>
      <c r="M60" s="70">
        <v>0</v>
      </c>
      <c r="N60" s="70">
        <v>0</v>
      </c>
      <c r="O60" s="70">
        <v>0</v>
      </c>
      <c r="P60" s="70">
        <v>12</v>
      </c>
      <c r="Q60" s="70">
        <v>86</v>
      </c>
      <c r="R60" s="37">
        <f t="shared" si="0"/>
        <v>30</v>
      </c>
      <c r="S60" s="49">
        <f xml:space="preserve"> ((G60 + (H60 / (1 + EXP((((-1) * I60) + (J60 * LN(R60))) + (K60 * R60)))))) * (1-O60)</f>
        <v>0.62993253138377914</v>
      </c>
    </row>
    <row r="61" spans="1:19" x14ac:dyDescent="0.25">
      <c r="A61" s="68" t="s">
        <v>52</v>
      </c>
      <c r="B61" s="68" t="s">
        <v>67</v>
      </c>
      <c r="C61" s="68" t="s">
        <v>55</v>
      </c>
      <c r="D61" s="68" t="s">
        <v>88</v>
      </c>
      <c r="E61" s="69" t="s">
        <v>89</v>
      </c>
      <c r="F61" s="68" t="s">
        <v>81</v>
      </c>
      <c r="G61" s="70">
        <v>0.22396080563722268</v>
      </c>
      <c r="H61" s="70">
        <v>7.2720149474168855E-2</v>
      </c>
      <c r="I61" s="70">
        <v>-3.8863955804809789E-4</v>
      </c>
      <c r="J61" s="70">
        <v>0</v>
      </c>
      <c r="K61" s="70">
        <v>0</v>
      </c>
      <c r="L61" s="70">
        <v>0</v>
      </c>
      <c r="M61" s="70">
        <v>0</v>
      </c>
      <c r="N61" s="70">
        <v>0</v>
      </c>
      <c r="O61" s="70">
        <v>0</v>
      </c>
      <c r="P61" s="70">
        <v>12</v>
      </c>
      <c r="Q61" s="70">
        <v>86</v>
      </c>
      <c r="R61" s="37">
        <f t="shared" si="0"/>
        <v>30</v>
      </c>
      <c r="S61" s="49">
        <f t="shared" ref="S61" si="13" xml:space="preserve"> ((1 / (((I61 * (R61 ^ 2)) + (H61 * R61)) + G61))) * (1-O61)</f>
        <v>0.48643108097219434</v>
      </c>
    </row>
    <row r="62" spans="1:19" x14ac:dyDescent="0.25">
      <c r="A62" s="68" t="s">
        <v>52</v>
      </c>
      <c r="B62" s="68" t="s">
        <v>67</v>
      </c>
      <c r="C62" s="68" t="s">
        <v>56</v>
      </c>
      <c r="D62" s="68" t="s">
        <v>88</v>
      </c>
      <c r="E62" s="69" t="s">
        <v>78</v>
      </c>
      <c r="F62" s="68" t="s">
        <v>81</v>
      </c>
      <c r="G62" s="70">
        <v>-3.7507509459948454E-7</v>
      </c>
      <c r="H62" s="70">
        <v>1.2558459070070917E-4</v>
      </c>
      <c r="I62" s="70">
        <v>-1.0891145816559172E-2</v>
      </c>
      <c r="J62" s="70">
        <v>0.45453807686742143</v>
      </c>
      <c r="K62" s="70">
        <v>0</v>
      </c>
      <c r="L62" s="70">
        <v>0</v>
      </c>
      <c r="M62" s="70">
        <v>0</v>
      </c>
      <c r="N62" s="70">
        <v>0</v>
      </c>
      <c r="O62" s="70">
        <v>0</v>
      </c>
      <c r="P62" s="70">
        <v>12</v>
      </c>
      <c r="Q62" s="70">
        <v>86</v>
      </c>
      <c r="R62" s="37">
        <f t="shared" si="0"/>
        <v>30</v>
      </c>
      <c r="S62" s="49">
        <f xml:space="preserve"> (((((G62 * (R62 ^ 3)) + (H62 * (R62 ^ 2))) + (I62 * R62)) + J62)) * (1 - O62)</f>
        <v>0.23070280644709842</v>
      </c>
    </row>
    <row r="63" spans="1:19" x14ac:dyDescent="0.25">
      <c r="A63" s="68" t="s">
        <v>52</v>
      </c>
      <c r="B63" s="68" t="s">
        <v>67</v>
      </c>
      <c r="C63" s="68" t="s">
        <v>57</v>
      </c>
      <c r="D63" s="68" t="s">
        <v>88</v>
      </c>
      <c r="E63" s="69" t="s">
        <v>89</v>
      </c>
      <c r="F63" s="68" t="s">
        <v>81</v>
      </c>
      <c r="G63" s="70">
        <v>0.63153567373775621</v>
      </c>
      <c r="H63" s="70">
        <v>0.13895996862281981</v>
      </c>
      <c r="I63" s="70">
        <v>-6.7929849562684257E-4</v>
      </c>
      <c r="J63" s="70">
        <v>0</v>
      </c>
      <c r="K63" s="70">
        <v>0</v>
      </c>
      <c r="L63" s="70">
        <v>0</v>
      </c>
      <c r="M63" s="70">
        <v>0</v>
      </c>
      <c r="N63" s="70">
        <v>0</v>
      </c>
      <c r="O63" s="70">
        <v>0</v>
      </c>
      <c r="P63" s="70">
        <v>12</v>
      </c>
      <c r="Q63" s="70">
        <v>86</v>
      </c>
      <c r="R63" s="37">
        <f t="shared" si="0"/>
        <v>30</v>
      </c>
      <c r="S63" s="49">
        <f t="shared" ref="S63:S64" si="14" xml:space="preserve"> ((1 / (((I63 * (R63 ^ 2)) + (H63 * R63)) + G63))) * (1-O63)</f>
        <v>0.23872239101113876</v>
      </c>
    </row>
    <row r="64" spans="1:19" x14ac:dyDescent="0.25">
      <c r="A64" s="68" t="s">
        <v>52</v>
      </c>
      <c r="B64" s="68" t="s">
        <v>67</v>
      </c>
      <c r="C64" s="68" t="s">
        <v>58</v>
      </c>
      <c r="D64" s="68" t="s">
        <v>88</v>
      </c>
      <c r="E64" s="69" t="s">
        <v>89</v>
      </c>
      <c r="F64" s="68" t="s">
        <v>81</v>
      </c>
      <c r="G64" s="70">
        <v>6.2985770764966889</v>
      </c>
      <c r="H64" s="70">
        <v>0.49029665765511549</v>
      </c>
      <c r="I64" s="70">
        <v>-2.5143594783814376E-3</v>
      </c>
      <c r="J64" s="70">
        <v>0</v>
      </c>
      <c r="K64" s="70">
        <v>0</v>
      </c>
      <c r="L64" s="70">
        <v>0</v>
      </c>
      <c r="M64" s="70">
        <v>0</v>
      </c>
      <c r="N64" s="70">
        <v>0</v>
      </c>
      <c r="O64" s="70">
        <v>0</v>
      </c>
      <c r="P64" s="70">
        <v>12</v>
      </c>
      <c r="Q64" s="70">
        <v>86</v>
      </c>
      <c r="R64" s="37">
        <f t="shared" si="0"/>
        <v>30</v>
      </c>
      <c r="S64" s="49">
        <f t="shared" si="14"/>
        <v>5.3348830740146014E-2</v>
      </c>
    </row>
    <row r="65" spans="1:19" x14ac:dyDescent="0.25">
      <c r="A65" s="68" t="s">
        <v>52</v>
      </c>
      <c r="B65" s="68" t="s">
        <v>67</v>
      </c>
      <c r="C65" s="68" t="s">
        <v>59</v>
      </c>
      <c r="D65" s="68" t="s">
        <v>88</v>
      </c>
      <c r="E65" s="69" t="s">
        <v>89</v>
      </c>
      <c r="F65" s="68" t="s">
        <v>81</v>
      </c>
      <c r="G65" s="70">
        <v>6.2178353277995022</v>
      </c>
      <c r="H65" s="70">
        <v>0.48624386088458615</v>
      </c>
      <c r="I65" s="70">
        <v>-2.4664047824524116E-3</v>
      </c>
      <c r="J65" s="70">
        <v>0</v>
      </c>
      <c r="K65" s="70">
        <v>0</v>
      </c>
      <c r="L65" s="70">
        <v>0</v>
      </c>
      <c r="M65" s="70">
        <v>0</v>
      </c>
      <c r="N65" s="70">
        <v>0</v>
      </c>
      <c r="O65" s="70">
        <v>0</v>
      </c>
      <c r="P65" s="70">
        <v>12</v>
      </c>
      <c r="Q65" s="70">
        <v>86</v>
      </c>
      <c r="R65" s="37">
        <f t="shared" si="0"/>
        <v>30</v>
      </c>
      <c r="S65" s="49">
        <f t="shared" ref="S65:S67" si="15" xml:space="preserve"> ((1 / (((I65 * (R65 ^ 2)) + (H65 * R65)) + G65))) * (1-O65)</f>
        <v>5.3805713492211214E-2</v>
      </c>
    </row>
    <row r="66" spans="1:19" x14ac:dyDescent="0.25">
      <c r="A66" s="68" t="s">
        <v>52</v>
      </c>
      <c r="B66" s="68" t="s">
        <v>67</v>
      </c>
      <c r="C66" s="68" t="s">
        <v>60</v>
      </c>
      <c r="D66" s="68" t="s">
        <v>88</v>
      </c>
      <c r="E66" s="69" t="s">
        <v>89</v>
      </c>
      <c r="F66" s="68" t="s">
        <v>81</v>
      </c>
      <c r="G66" s="70">
        <v>1.1562844918664008</v>
      </c>
      <c r="H66" s="70">
        <v>0.59424948521056298</v>
      </c>
      <c r="I66" s="70">
        <v>-2.200125622604663E-3</v>
      </c>
      <c r="J66" s="70">
        <v>0</v>
      </c>
      <c r="K66" s="70">
        <v>0</v>
      </c>
      <c r="L66" s="70">
        <v>0</v>
      </c>
      <c r="M66" s="70">
        <v>0</v>
      </c>
      <c r="N66" s="70">
        <v>0</v>
      </c>
      <c r="O66" s="70">
        <v>0</v>
      </c>
      <c r="P66" s="70">
        <v>12</v>
      </c>
      <c r="Q66" s="70">
        <v>86</v>
      </c>
      <c r="R66" s="37">
        <f t="shared" si="0"/>
        <v>30</v>
      </c>
      <c r="S66" s="49">
        <f t="shared" si="15"/>
        <v>5.881088165481551E-2</v>
      </c>
    </row>
    <row r="67" spans="1:19" x14ac:dyDescent="0.25">
      <c r="A67" s="68" t="s">
        <v>52</v>
      </c>
      <c r="B67" s="68" t="s">
        <v>67</v>
      </c>
      <c r="C67" s="68" t="s">
        <v>61</v>
      </c>
      <c r="D67" s="68" t="s">
        <v>88</v>
      </c>
      <c r="E67" s="69" t="s">
        <v>89</v>
      </c>
      <c r="F67" s="68" t="s">
        <v>81</v>
      </c>
      <c r="G67" s="70">
        <v>60.342828274708857</v>
      </c>
      <c r="H67" s="70">
        <v>4.7987480326690459</v>
      </c>
      <c r="I67" s="70">
        <v>-2.3914195724799546E-2</v>
      </c>
      <c r="J67" s="70">
        <v>0</v>
      </c>
      <c r="K67" s="70">
        <v>0</v>
      </c>
      <c r="L67" s="70">
        <v>0</v>
      </c>
      <c r="M67" s="70">
        <v>0</v>
      </c>
      <c r="N67" s="70">
        <v>0</v>
      </c>
      <c r="O67" s="70">
        <v>0</v>
      </c>
      <c r="P67" s="70">
        <v>12</v>
      </c>
      <c r="Q67" s="70">
        <v>86</v>
      </c>
      <c r="R67" s="37">
        <f t="shared" si="0"/>
        <v>30</v>
      </c>
      <c r="S67" s="49">
        <f t="shared" si="15"/>
        <v>5.4709834789234413E-3</v>
      </c>
    </row>
    <row r="68" spans="1:19" x14ac:dyDescent="0.25">
      <c r="A68" s="68" t="s">
        <v>52</v>
      </c>
      <c r="B68" s="68" t="s">
        <v>68</v>
      </c>
      <c r="C68" s="82" t="s">
        <v>150</v>
      </c>
      <c r="D68" s="68" t="s">
        <v>88</v>
      </c>
      <c r="E68" s="69" t="s">
        <v>92</v>
      </c>
      <c r="F68" s="68" t="s">
        <v>81</v>
      </c>
      <c r="G68" s="70">
        <v>0.36272086000607207</v>
      </c>
      <c r="H68" s="70">
        <v>6.6056919634657634</v>
      </c>
      <c r="I68" s="70">
        <v>-1.1642510480687568E-2</v>
      </c>
      <c r="J68" s="70">
        <v>0.54252058218757593</v>
      </c>
      <c r="K68" s="70">
        <v>4.2966770024154617E-2</v>
      </c>
      <c r="L68" s="70">
        <v>0</v>
      </c>
      <c r="M68" s="70">
        <v>0</v>
      </c>
      <c r="N68" s="70">
        <v>0</v>
      </c>
      <c r="O68" s="70">
        <v>0</v>
      </c>
      <c r="P68" s="70">
        <v>12</v>
      </c>
      <c r="Q68" s="70">
        <v>86</v>
      </c>
      <c r="R68" s="37">
        <f t="shared" si="0"/>
        <v>30</v>
      </c>
      <c r="S68" s="49">
        <f xml:space="preserve"> ((G68 + (H68 / (1 + EXP((((-1) * I68) + (J68 * LN(R68))) + (K68 * R68)))))) * (1-O68)</f>
        <v>0.63523544873656568</v>
      </c>
    </row>
    <row r="69" spans="1:19" x14ac:dyDescent="0.25">
      <c r="A69" s="68" t="s">
        <v>52</v>
      </c>
      <c r="B69" s="68" t="s">
        <v>68</v>
      </c>
      <c r="C69" s="68" t="s">
        <v>55</v>
      </c>
      <c r="D69" s="68" t="s">
        <v>88</v>
      </c>
      <c r="E69" s="69" t="s">
        <v>92</v>
      </c>
      <c r="F69" s="68" t="s">
        <v>81</v>
      </c>
      <c r="G69" s="70">
        <v>0.2664709595062193</v>
      </c>
      <c r="H69" s="70">
        <v>6.784427811371148</v>
      </c>
      <c r="I69" s="70">
        <v>-3.2666775948886367E-2</v>
      </c>
      <c r="J69" s="70">
        <v>0.59911052693421996</v>
      </c>
      <c r="K69" s="70">
        <v>4.0089470681702724E-2</v>
      </c>
      <c r="L69" s="70">
        <v>0</v>
      </c>
      <c r="M69" s="70">
        <v>0</v>
      </c>
      <c r="N69" s="70">
        <v>0</v>
      </c>
      <c r="O69" s="70">
        <v>0</v>
      </c>
      <c r="P69" s="70">
        <v>12</v>
      </c>
      <c r="Q69" s="70">
        <v>86</v>
      </c>
      <c r="R69" s="37">
        <f t="shared" si="0"/>
        <v>30</v>
      </c>
      <c r="S69" s="49">
        <f xml:space="preserve"> ((G69 + (H69 / (1 + EXP((((-1) * I69) + (J69 * LN(R69))) + (K69 * R69)))))) * (1-O69)</f>
        <v>0.51415415772354733</v>
      </c>
    </row>
    <row r="70" spans="1:19" x14ac:dyDescent="0.25">
      <c r="A70" s="68" t="s">
        <v>52</v>
      </c>
      <c r="B70" s="68" t="s">
        <v>68</v>
      </c>
      <c r="C70" s="68" t="s">
        <v>56</v>
      </c>
      <c r="D70" s="68" t="s">
        <v>88</v>
      </c>
      <c r="E70" s="69" t="s">
        <v>78</v>
      </c>
      <c r="F70" s="68" t="s">
        <v>81</v>
      </c>
      <c r="G70" s="70">
        <v>-7.493549589061161E-7</v>
      </c>
      <c r="H70" s="70">
        <v>1.9811621846864725E-4</v>
      </c>
      <c r="I70" s="70">
        <v>-1.5398052643797028E-2</v>
      </c>
      <c r="J70" s="70">
        <v>0.54549455082620579</v>
      </c>
      <c r="K70" s="70">
        <v>0</v>
      </c>
      <c r="L70" s="70">
        <v>0</v>
      </c>
      <c r="M70" s="70">
        <v>0</v>
      </c>
      <c r="N70" s="70">
        <v>0</v>
      </c>
      <c r="O70" s="70">
        <v>0</v>
      </c>
      <c r="P70" s="70">
        <v>12</v>
      </c>
      <c r="Q70" s="70">
        <v>86</v>
      </c>
      <c r="R70" s="37">
        <f t="shared" ref="R70:R115" si="16">R$4</f>
        <v>30</v>
      </c>
      <c r="S70" s="49">
        <f xml:space="preserve"> (((((G70 * (R70 ^ 3)) + (H70 * (R70 ^ 2))) + (I70 * R70)) + J70)) * (1 - O70)</f>
        <v>0.24162498424361234</v>
      </c>
    </row>
    <row r="71" spans="1:19" x14ac:dyDescent="0.25">
      <c r="A71" s="68" t="s">
        <v>52</v>
      </c>
      <c r="B71" s="68" t="s">
        <v>68</v>
      </c>
      <c r="C71" s="68" t="s">
        <v>57</v>
      </c>
      <c r="D71" s="68" t="s">
        <v>88</v>
      </c>
      <c r="E71" s="69" t="s">
        <v>89</v>
      </c>
      <c r="F71" s="68" t="s">
        <v>81</v>
      </c>
      <c r="G71" s="70">
        <v>0.17498580068072764</v>
      </c>
      <c r="H71" s="70">
        <v>0.15288386632177658</v>
      </c>
      <c r="I71" s="70">
        <v>-7.8046271920322648E-4</v>
      </c>
      <c r="J71" s="70">
        <v>0</v>
      </c>
      <c r="K71" s="70">
        <v>0</v>
      </c>
      <c r="L71" s="70">
        <v>0</v>
      </c>
      <c r="M71" s="70">
        <v>0</v>
      </c>
      <c r="N71" s="70">
        <v>0</v>
      </c>
      <c r="O71" s="70">
        <v>0</v>
      </c>
      <c r="P71" s="70">
        <v>12</v>
      </c>
      <c r="Q71" s="70">
        <v>86</v>
      </c>
      <c r="R71" s="37">
        <f t="shared" si="16"/>
        <v>30</v>
      </c>
      <c r="S71" s="49">
        <f t="shared" ref="S71:S72" si="17" xml:space="preserve"> ((1 / (((I71 * (R71 ^ 2)) + (H71 * R71)) + G71))) * (1-O71)</f>
        <v>0.24636092012993324</v>
      </c>
    </row>
    <row r="72" spans="1:19" x14ac:dyDescent="0.25">
      <c r="A72" s="68" t="s">
        <v>52</v>
      </c>
      <c r="B72" s="68" t="s">
        <v>68</v>
      </c>
      <c r="C72" s="68" t="s">
        <v>58</v>
      </c>
      <c r="D72" s="68" t="s">
        <v>88</v>
      </c>
      <c r="E72" s="69" t="s">
        <v>89</v>
      </c>
      <c r="F72" s="68" t="s">
        <v>81</v>
      </c>
      <c r="G72" s="70">
        <v>4.6141103861753656</v>
      </c>
      <c r="H72" s="70">
        <v>0.55520277137771235</v>
      </c>
      <c r="I72" s="70">
        <v>-2.9762845577280682E-3</v>
      </c>
      <c r="J72" s="70">
        <v>0</v>
      </c>
      <c r="K72" s="70">
        <v>0</v>
      </c>
      <c r="L72" s="70">
        <v>0</v>
      </c>
      <c r="M72" s="70">
        <v>0</v>
      </c>
      <c r="N72" s="70">
        <v>0</v>
      </c>
      <c r="O72" s="70">
        <v>0</v>
      </c>
      <c r="P72" s="70">
        <v>12</v>
      </c>
      <c r="Q72" s="70">
        <v>86</v>
      </c>
      <c r="R72" s="37">
        <f t="shared" si="16"/>
        <v>30</v>
      </c>
      <c r="S72" s="49">
        <f t="shared" si="17"/>
        <v>5.3787913130069566E-2</v>
      </c>
    </row>
    <row r="73" spans="1:19" x14ac:dyDescent="0.25">
      <c r="A73" s="68" t="s">
        <v>52</v>
      </c>
      <c r="B73" s="68" t="s">
        <v>68</v>
      </c>
      <c r="C73" s="68" t="s">
        <v>59</v>
      </c>
      <c r="D73" s="68" t="s">
        <v>88</v>
      </c>
      <c r="E73" s="69" t="s">
        <v>89</v>
      </c>
      <c r="F73" s="68" t="s">
        <v>81</v>
      </c>
      <c r="G73" s="70">
        <v>4.5237916079524529</v>
      </c>
      <c r="H73" s="70">
        <v>0.55101577455005168</v>
      </c>
      <c r="I73" s="70">
        <v>-2.9183491474698E-3</v>
      </c>
      <c r="J73" s="70">
        <v>0</v>
      </c>
      <c r="K73" s="70">
        <v>0</v>
      </c>
      <c r="L73" s="70">
        <v>0</v>
      </c>
      <c r="M73" s="70">
        <v>0</v>
      </c>
      <c r="N73" s="70">
        <v>0</v>
      </c>
      <c r="O73" s="70">
        <v>0</v>
      </c>
      <c r="P73" s="70">
        <v>12</v>
      </c>
      <c r="Q73" s="70">
        <v>86</v>
      </c>
      <c r="R73" s="37">
        <f t="shared" si="16"/>
        <v>30</v>
      </c>
      <c r="S73" s="49">
        <f t="shared" ref="S73:S75" si="18" xml:space="preserve"> ((1 / (((I73 * (R73 ^ 2)) + (H73 * R73)) + G73))) * (1-O73)</f>
        <v>5.4265982922701142E-2</v>
      </c>
    </row>
    <row r="74" spans="1:19" x14ac:dyDescent="0.25">
      <c r="A74" s="68" t="s">
        <v>52</v>
      </c>
      <c r="B74" s="68" t="s">
        <v>68</v>
      </c>
      <c r="C74" s="68" t="s">
        <v>60</v>
      </c>
      <c r="D74" s="68" t="s">
        <v>88</v>
      </c>
      <c r="E74" s="69" t="s">
        <v>53</v>
      </c>
      <c r="F74" s="68" t="s">
        <v>81</v>
      </c>
      <c r="G74" s="70">
        <v>2.9886562924939102</v>
      </c>
      <c r="H74" s="70">
        <v>1.0114984111652414</v>
      </c>
      <c r="I74" s="70">
        <v>-1.2603237599016093</v>
      </c>
      <c r="J74" s="70">
        <v>0</v>
      </c>
      <c r="K74" s="70">
        <v>0</v>
      </c>
      <c r="L74" s="70">
        <v>0</v>
      </c>
      <c r="M74" s="70">
        <v>0</v>
      </c>
      <c r="N74" s="70">
        <v>0</v>
      </c>
      <c r="O74" s="70">
        <v>0</v>
      </c>
      <c r="P74" s="70">
        <v>12</v>
      </c>
      <c r="Q74" s="70">
        <v>86</v>
      </c>
      <c r="R74" s="37">
        <f t="shared" si="16"/>
        <v>30</v>
      </c>
      <c r="S74" s="49">
        <f xml:space="preserve"> ((($G74 * ($H74 ^ R74)) * (R74 ^ $I74))) * (1 - $O74)</f>
        <v>5.791367259577733E-2</v>
      </c>
    </row>
    <row r="75" spans="1:19" x14ac:dyDescent="0.25">
      <c r="A75" s="68" t="s">
        <v>52</v>
      </c>
      <c r="B75" s="68" t="s">
        <v>68</v>
      </c>
      <c r="C75" s="68" t="s">
        <v>61</v>
      </c>
      <c r="D75" s="68" t="s">
        <v>88</v>
      </c>
      <c r="E75" s="69" t="s">
        <v>89</v>
      </c>
      <c r="F75" s="68" t="s">
        <v>81</v>
      </c>
      <c r="G75" s="70">
        <v>43.233557652889296</v>
      </c>
      <c r="H75" s="70">
        <v>5.4581347777467935</v>
      </c>
      <c r="I75" s="70">
        <v>-2.8562829981265456E-2</v>
      </c>
      <c r="J75" s="70">
        <v>0</v>
      </c>
      <c r="K75" s="70">
        <v>0</v>
      </c>
      <c r="L75" s="70">
        <v>0</v>
      </c>
      <c r="M75" s="70">
        <v>0</v>
      </c>
      <c r="N75" s="70">
        <v>0</v>
      </c>
      <c r="O75" s="70">
        <v>0</v>
      </c>
      <c r="P75" s="70">
        <v>12</v>
      </c>
      <c r="Q75" s="70">
        <v>86</v>
      </c>
      <c r="R75" s="37">
        <f t="shared" si="16"/>
        <v>30</v>
      </c>
      <c r="S75" s="49">
        <f t="shared" si="18"/>
        <v>5.5166005709224603E-3</v>
      </c>
    </row>
    <row r="76" spans="1:19" x14ac:dyDescent="0.25">
      <c r="A76" s="68" t="s">
        <v>52</v>
      </c>
      <c r="B76" s="68" t="s">
        <v>69</v>
      </c>
      <c r="C76" s="82" t="s">
        <v>150</v>
      </c>
      <c r="D76" s="68" t="s">
        <v>88</v>
      </c>
      <c r="E76" s="69" t="s">
        <v>53</v>
      </c>
      <c r="F76" s="68" t="s">
        <v>81</v>
      </c>
      <c r="G76" s="70">
        <v>11.254641785980372</v>
      </c>
      <c r="H76" s="70">
        <v>1.0074170224661638</v>
      </c>
      <c r="I76" s="70">
        <v>-0.9765087622180153</v>
      </c>
      <c r="J76" s="70">
        <v>0</v>
      </c>
      <c r="K76" s="70">
        <v>0</v>
      </c>
      <c r="L76" s="70">
        <v>0</v>
      </c>
      <c r="M76" s="70">
        <v>0</v>
      </c>
      <c r="N76" s="70">
        <v>0</v>
      </c>
      <c r="O76" s="70">
        <v>0</v>
      </c>
      <c r="P76" s="70">
        <v>12</v>
      </c>
      <c r="Q76" s="70">
        <v>86</v>
      </c>
      <c r="R76" s="37">
        <f t="shared" si="16"/>
        <v>30</v>
      </c>
      <c r="S76" s="49">
        <f xml:space="preserve"> ((($G76 * ($H76 ^ R76)) * (R76 ^ $I76))) * (1 - $O76)</f>
        <v>0.507210664367724</v>
      </c>
    </row>
    <row r="77" spans="1:19" x14ac:dyDescent="0.25">
      <c r="A77" s="68" t="s">
        <v>52</v>
      </c>
      <c r="B77" s="68" t="s">
        <v>69</v>
      </c>
      <c r="C77" s="68" t="s">
        <v>55</v>
      </c>
      <c r="D77" s="68" t="s">
        <v>88</v>
      </c>
      <c r="E77" s="69" t="s">
        <v>91</v>
      </c>
      <c r="F77" s="68" t="s">
        <v>81</v>
      </c>
      <c r="G77" s="70">
        <v>0.16620761993232472</v>
      </c>
      <c r="H77" s="70">
        <v>-1.7689702688236173</v>
      </c>
      <c r="I77" s="70">
        <v>0.21635768782447118</v>
      </c>
      <c r="J77" s="70">
        <v>0.71602515317746496</v>
      </c>
      <c r="K77" s="70">
        <v>0</v>
      </c>
      <c r="L77" s="70">
        <v>0</v>
      </c>
      <c r="M77" s="70">
        <v>0</v>
      </c>
      <c r="N77" s="70">
        <v>0</v>
      </c>
      <c r="O77" s="70">
        <v>0</v>
      </c>
      <c r="P77" s="70">
        <v>12</v>
      </c>
      <c r="Q77" s="70">
        <v>86</v>
      </c>
      <c r="R77" s="37">
        <f t="shared" si="16"/>
        <v>30</v>
      </c>
      <c r="S77" s="49">
        <f xml:space="preserve"> ((G77 - (H77 * EXP(((-1) * I77) * (R77 ^ J77))))) * (1-O77)</f>
        <v>0.31572396682919346</v>
      </c>
    </row>
    <row r="78" spans="1:19" x14ac:dyDescent="0.25">
      <c r="A78" s="68" t="s">
        <v>52</v>
      </c>
      <c r="B78" s="68" t="s">
        <v>69</v>
      </c>
      <c r="C78" s="68" t="s">
        <v>56</v>
      </c>
      <c r="D78" s="68" t="s">
        <v>88</v>
      </c>
      <c r="E78" s="69" t="s">
        <v>78</v>
      </c>
      <c r="F78" s="68" t="s">
        <v>81</v>
      </c>
      <c r="G78" s="70">
        <v>-5.3119592635332956E-7</v>
      </c>
      <c r="H78" s="70">
        <v>1.3182007944673152E-4</v>
      </c>
      <c r="I78" s="70">
        <v>-9.8135381239462804E-3</v>
      </c>
      <c r="J78" s="70">
        <v>0.33270950669948607</v>
      </c>
      <c r="K78" s="70">
        <v>0</v>
      </c>
      <c r="L78" s="70">
        <v>0</v>
      </c>
      <c r="M78" s="70">
        <v>0</v>
      </c>
      <c r="N78" s="70">
        <v>0</v>
      </c>
      <c r="O78" s="70">
        <v>0</v>
      </c>
      <c r="P78" s="70">
        <v>12</v>
      </c>
      <c r="Q78" s="70">
        <v>86</v>
      </c>
      <c r="R78" s="37">
        <f t="shared" si="16"/>
        <v>30</v>
      </c>
      <c r="S78" s="49">
        <f xml:space="preserve"> (((((G78 * (R78 ^ 3)) + (H78 * (R78 ^ 2))) + (I78 * R78)) + J78)) * (1 - O78)</f>
        <v>0.14259914447161612</v>
      </c>
    </row>
    <row r="79" spans="1:19" x14ac:dyDescent="0.25">
      <c r="A79" s="68" t="s">
        <v>52</v>
      </c>
      <c r="B79" s="68" t="s">
        <v>69</v>
      </c>
      <c r="C79" s="68" t="s">
        <v>57</v>
      </c>
      <c r="D79" s="68" t="s">
        <v>88</v>
      </c>
      <c r="E79" s="69" t="s">
        <v>89</v>
      </c>
      <c r="F79" s="68" t="s">
        <v>81</v>
      </c>
      <c r="G79" s="70">
        <v>0.19144235360905215</v>
      </c>
      <c r="H79" s="70">
        <v>0.24337869811516483</v>
      </c>
      <c r="I79" s="70">
        <v>-1.3022626050680274E-3</v>
      </c>
      <c r="J79" s="70">
        <v>0</v>
      </c>
      <c r="K79" s="70">
        <v>0</v>
      </c>
      <c r="L79" s="70">
        <v>0</v>
      </c>
      <c r="M79" s="70">
        <v>0</v>
      </c>
      <c r="N79" s="70">
        <v>0</v>
      </c>
      <c r="O79" s="70">
        <v>0</v>
      </c>
      <c r="P79" s="70">
        <v>12</v>
      </c>
      <c r="Q79" s="70">
        <v>86</v>
      </c>
      <c r="R79" s="37">
        <f t="shared" si="16"/>
        <v>30</v>
      </c>
      <c r="S79" s="49">
        <f xml:space="preserve"> ((1 / (((I79 * (R79 ^ 2)) + (H79 * R79)) + G79))) * (1-O79)</f>
        <v>0.15820864896846731</v>
      </c>
    </row>
    <row r="80" spans="1:19" x14ac:dyDescent="0.25">
      <c r="A80" s="68" t="s">
        <v>52</v>
      </c>
      <c r="B80" s="68" t="s">
        <v>69</v>
      </c>
      <c r="C80" s="68" t="s">
        <v>58</v>
      </c>
      <c r="D80" s="68" t="s">
        <v>88</v>
      </c>
      <c r="E80" s="69" t="s">
        <v>89</v>
      </c>
      <c r="F80" s="68" t="s">
        <v>81</v>
      </c>
      <c r="G80" s="70">
        <v>7.0470349359708226</v>
      </c>
      <c r="H80" s="70">
        <v>0.90755785696788172</v>
      </c>
      <c r="I80" s="70">
        <v>-5.202914871644931E-3</v>
      </c>
      <c r="J80" s="70">
        <v>0</v>
      </c>
      <c r="K80" s="70">
        <v>0</v>
      </c>
      <c r="L80" s="70">
        <v>0</v>
      </c>
      <c r="M80" s="70">
        <v>0</v>
      </c>
      <c r="N80" s="70">
        <v>0</v>
      </c>
      <c r="O80" s="70">
        <v>0</v>
      </c>
      <c r="P80" s="70">
        <v>12</v>
      </c>
      <c r="Q80" s="70">
        <v>86</v>
      </c>
      <c r="R80" s="37">
        <f t="shared" si="16"/>
        <v>30</v>
      </c>
      <c r="S80" s="49">
        <f xml:space="preserve"> ((1 / (((I80 * (R80 ^ 2)) + (H80 * R80)) + G80))) * (1-O80)</f>
        <v>3.3793890828083976E-2</v>
      </c>
    </row>
    <row r="81" spans="1:19" x14ac:dyDescent="0.25">
      <c r="A81" s="68" t="s">
        <v>52</v>
      </c>
      <c r="B81" s="68" t="s">
        <v>69</v>
      </c>
      <c r="C81" s="68" t="s">
        <v>59</v>
      </c>
      <c r="D81" s="68" t="s">
        <v>88</v>
      </c>
      <c r="E81" s="69" t="s">
        <v>89</v>
      </c>
      <c r="F81" s="68" t="s">
        <v>81</v>
      </c>
      <c r="G81" s="70">
        <v>6.8863128505374656</v>
      </c>
      <c r="H81" s="70">
        <v>0.90537945788906637</v>
      </c>
      <c r="I81" s="70">
        <v>-5.1692472430211267E-3</v>
      </c>
      <c r="J81" s="70">
        <v>0</v>
      </c>
      <c r="K81" s="70">
        <v>0</v>
      </c>
      <c r="L81" s="70">
        <v>0</v>
      </c>
      <c r="M81" s="70">
        <v>0</v>
      </c>
      <c r="N81" s="70">
        <v>0</v>
      </c>
      <c r="O81" s="70">
        <v>0</v>
      </c>
      <c r="P81" s="70">
        <v>12</v>
      </c>
      <c r="Q81" s="70">
        <v>86</v>
      </c>
      <c r="R81" s="37">
        <f t="shared" si="16"/>
        <v>30</v>
      </c>
      <c r="S81" s="49">
        <f xml:space="preserve"> ((1 / (((I81 * (R81 ^ 2)) + (H81 * R81)) + G81))) * (1-O81)</f>
        <v>3.4018958141850027E-2</v>
      </c>
    </row>
    <row r="82" spans="1:19" x14ac:dyDescent="0.25">
      <c r="A82" s="68" t="s">
        <v>52</v>
      </c>
      <c r="B82" s="68" t="s">
        <v>69</v>
      </c>
      <c r="C82" s="68" t="s">
        <v>60</v>
      </c>
      <c r="D82" s="68" t="s">
        <v>88</v>
      </c>
      <c r="E82" s="69" t="s">
        <v>53</v>
      </c>
      <c r="F82" s="68" t="s">
        <v>81</v>
      </c>
      <c r="G82" s="70">
        <v>1.6716981643721915</v>
      </c>
      <c r="H82" s="70">
        <v>1.0097316944989894</v>
      </c>
      <c r="I82" s="70">
        <v>-1.2192199248696725</v>
      </c>
      <c r="J82" s="70">
        <v>0</v>
      </c>
      <c r="K82" s="70">
        <v>0</v>
      </c>
      <c r="L82" s="70">
        <v>0</v>
      </c>
      <c r="M82" s="70">
        <v>0</v>
      </c>
      <c r="N82" s="70">
        <v>0</v>
      </c>
      <c r="O82" s="70">
        <v>0</v>
      </c>
      <c r="P82" s="70">
        <v>12</v>
      </c>
      <c r="Q82" s="70">
        <v>86</v>
      </c>
      <c r="R82" s="37">
        <f t="shared" si="16"/>
        <v>30</v>
      </c>
      <c r="S82" s="49">
        <f xml:space="preserve"> ((($G82 * ($H82 ^ R82)) * (R82 ^ $I82))) * (1 - $O82)</f>
        <v>3.5351012498853938E-2</v>
      </c>
    </row>
    <row r="83" spans="1:19" x14ac:dyDescent="0.25">
      <c r="A83" s="68" t="s">
        <v>52</v>
      </c>
      <c r="B83" s="68" t="s">
        <v>69</v>
      </c>
      <c r="C83" s="68" t="s">
        <v>61</v>
      </c>
      <c r="D83" s="68" t="s">
        <v>88</v>
      </c>
      <c r="E83" s="69" t="s">
        <v>89</v>
      </c>
      <c r="F83" s="68" t="s">
        <v>81</v>
      </c>
      <c r="G83" s="70">
        <v>64.709987917114006</v>
      </c>
      <c r="H83" s="70">
        <v>9.0257749296111562</v>
      </c>
      <c r="I83" s="70">
        <v>-5.1059289772790104E-2</v>
      </c>
      <c r="J83" s="70">
        <v>0</v>
      </c>
      <c r="K83" s="70">
        <v>0</v>
      </c>
      <c r="L83" s="70">
        <v>0</v>
      </c>
      <c r="M83" s="70">
        <v>0</v>
      </c>
      <c r="N83" s="70">
        <v>0</v>
      </c>
      <c r="O83" s="70">
        <v>0</v>
      </c>
      <c r="P83" s="70">
        <v>12</v>
      </c>
      <c r="Q83" s="70">
        <v>86</v>
      </c>
      <c r="R83" s="37">
        <f t="shared" si="16"/>
        <v>30</v>
      </c>
      <c r="S83" s="49">
        <f xml:space="preserve"> ((1 / (((I83 * (R83 ^ 2)) + (H83 * R83)) + G83))) * (1-O83)</f>
        <v>3.4538750101891095E-3</v>
      </c>
    </row>
    <row r="84" spans="1:19" x14ac:dyDescent="0.25">
      <c r="A84" s="68" t="s">
        <v>52</v>
      </c>
      <c r="B84" s="68" t="s">
        <v>70</v>
      </c>
      <c r="C84" s="82" t="s">
        <v>150</v>
      </c>
      <c r="D84" s="68" t="s">
        <v>88</v>
      </c>
      <c r="E84" s="69" t="s">
        <v>92</v>
      </c>
      <c r="F84" s="68" t="s">
        <v>81</v>
      </c>
      <c r="G84" s="70">
        <v>0.30406344061308777</v>
      </c>
      <c r="H84" s="70">
        <v>4.6029320642571543</v>
      </c>
      <c r="I84" s="70">
        <v>3.0287529785051844E-2</v>
      </c>
      <c r="J84" s="70">
        <v>0.47705253233791661</v>
      </c>
      <c r="K84" s="70">
        <v>4.6070131427043352E-2</v>
      </c>
      <c r="L84" s="70">
        <v>0</v>
      </c>
      <c r="M84" s="70">
        <v>0</v>
      </c>
      <c r="N84" s="70">
        <v>0</v>
      </c>
      <c r="O84" s="70">
        <v>0</v>
      </c>
      <c r="P84" s="70">
        <v>12</v>
      </c>
      <c r="Q84" s="70">
        <v>86</v>
      </c>
      <c r="R84" s="37">
        <f t="shared" si="16"/>
        <v>30</v>
      </c>
      <c r="S84" s="49">
        <f xml:space="preserve"> ((G84 + (H84 / (1 + EXP((((-1) * I84) + (J84 * LN(R84))) + (K84 * R84)))))) * (1-O84)</f>
        <v>0.5277541944216686</v>
      </c>
    </row>
    <row r="85" spans="1:19" x14ac:dyDescent="0.25">
      <c r="A85" s="68" t="s">
        <v>52</v>
      </c>
      <c r="B85" s="68" t="s">
        <v>70</v>
      </c>
      <c r="C85" s="68" t="s">
        <v>55</v>
      </c>
      <c r="D85" s="68" t="s">
        <v>88</v>
      </c>
      <c r="E85" s="69" t="s">
        <v>89</v>
      </c>
      <c r="F85" s="68" t="s">
        <v>81</v>
      </c>
      <c r="G85" s="70">
        <v>0.21675541098149217</v>
      </c>
      <c r="H85" s="70">
        <v>8.7386247900038766E-2</v>
      </c>
      <c r="I85" s="70">
        <v>-4.7069051236700327E-4</v>
      </c>
      <c r="J85" s="70">
        <v>0</v>
      </c>
      <c r="K85" s="70">
        <v>0</v>
      </c>
      <c r="L85" s="70">
        <v>0</v>
      </c>
      <c r="M85" s="70">
        <v>0</v>
      </c>
      <c r="N85" s="70">
        <v>0</v>
      </c>
      <c r="O85" s="70">
        <v>0</v>
      </c>
      <c r="P85" s="70">
        <v>12</v>
      </c>
      <c r="Q85" s="70">
        <v>86</v>
      </c>
      <c r="R85" s="37">
        <f t="shared" si="16"/>
        <v>30</v>
      </c>
      <c r="S85" s="49">
        <f xml:space="preserve"> ((1 / (((I85 * (R85 ^ 2)) + (H85 * R85)) + G85))) * (1-O85)</f>
        <v>0.41412645179058288</v>
      </c>
    </row>
    <row r="86" spans="1:19" x14ac:dyDescent="0.25">
      <c r="A86" s="68" t="s">
        <v>52</v>
      </c>
      <c r="B86" s="68" t="s">
        <v>70</v>
      </c>
      <c r="C86" s="68" t="s">
        <v>56</v>
      </c>
      <c r="D86" s="68" t="s">
        <v>88</v>
      </c>
      <c r="E86" s="69" t="s">
        <v>78</v>
      </c>
      <c r="F86" s="68" t="s">
        <v>81</v>
      </c>
      <c r="G86" s="70">
        <v>-5.2521354288724813E-7</v>
      </c>
      <c r="H86" s="70">
        <v>1.4585712400443587E-4</v>
      </c>
      <c r="I86" s="70">
        <v>-1.1630081663785246E-2</v>
      </c>
      <c r="J86" s="70">
        <v>0.42733665557046857</v>
      </c>
      <c r="K86" s="70">
        <v>0</v>
      </c>
      <c r="L86" s="70">
        <v>0</v>
      </c>
      <c r="M86" s="70">
        <v>0</v>
      </c>
      <c r="N86" s="70">
        <v>0</v>
      </c>
      <c r="O86" s="70">
        <v>0</v>
      </c>
      <c r="P86" s="70">
        <v>12</v>
      </c>
      <c r="Q86" s="70">
        <v>86</v>
      </c>
      <c r="R86" s="37">
        <f t="shared" si="16"/>
        <v>30</v>
      </c>
      <c r="S86" s="49">
        <f xml:space="preserve"> (((((G86 * (R86 ^ 3)) + (H86 * (R86 ^ 2))) + (I86 * R86)) + J86)) * (1 - O86)</f>
        <v>0.19552485160294775</v>
      </c>
    </row>
    <row r="87" spans="1:19" x14ac:dyDescent="0.25">
      <c r="A87" s="68" t="s">
        <v>52</v>
      </c>
      <c r="B87" s="68" t="s">
        <v>70</v>
      </c>
      <c r="C87" s="68" t="s">
        <v>57</v>
      </c>
      <c r="D87" s="68" t="s">
        <v>88</v>
      </c>
      <c r="E87" s="69" t="s">
        <v>91</v>
      </c>
      <c r="F87" s="68" t="s">
        <v>81</v>
      </c>
      <c r="G87" s="70">
        <v>0.10940105783684742</v>
      </c>
      <c r="H87" s="70">
        <v>-1.1164640075516379</v>
      </c>
      <c r="I87" s="70">
        <v>0.19711999776904893</v>
      </c>
      <c r="J87" s="70">
        <v>0.7436293567096145</v>
      </c>
      <c r="K87" s="70">
        <v>0</v>
      </c>
      <c r="L87" s="70">
        <v>0</v>
      </c>
      <c r="M87" s="70">
        <v>0</v>
      </c>
      <c r="N87" s="70">
        <v>0</v>
      </c>
      <c r="O87" s="70">
        <v>0</v>
      </c>
      <c r="P87" s="70">
        <v>12</v>
      </c>
      <c r="Q87" s="70">
        <v>86</v>
      </c>
      <c r="R87" s="37">
        <f t="shared" si="16"/>
        <v>30</v>
      </c>
      <c r="S87" s="49">
        <f xml:space="preserve"> ((G87 - (H87 * EXP(((-1) * I87) * (R87 ^ J87))))) * (1-O87)</f>
        <v>0.20358774569617827</v>
      </c>
    </row>
    <row r="88" spans="1:19" x14ac:dyDescent="0.25">
      <c r="A88" s="68" t="s">
        <v>52</v>
      </c>
      <c r="B88" s="68" t="s">
        <v>70</v>
      </c>
      <c r="C88" s="68" t="s">
        <v>58</v>
      </c>
      <c r="D88" s="68" t="s">
        <v>88</v>
      </c>
      <c r="E88" s="69" t="s">
        <v>89</v>
      </c>
      <c r="F88" s="68" t="s">
        <v>81</v>
      </c>
      <c r="G88" s="70">
        <v>5.8730629466243958</v>
      </c>
      <c r="H88" s="70">
        <v>0.65050341269466538</v>
      </c>
      <c r="I88" s="70">
        <v>-3.3016463281252129E-3</v>
      </c>
      <c r="J88" s="70">
        <v>0</v>
      </c>
      <c r="K88" s="70">
        <v>0</v>
      </c>
      <c r="L88" s="70">
        <v>0</v>
      </c>
      <c r="M88" s="70">
        <v>0</v>
      </c>
      <c r="N88" s="70">
        <v>0</v>
      </c>
      <c r="O88" s="70">
        <v>0</v>
      </c>
      <c r="P88" s="70">
        <v>12</v>
      </c>
      <c r="Q88" s="70">
        <v>86</v>
      </c>
      <c r="R88" s="37">
        <f t="shared" si="16"/>
        <v>30</v>
      </c>
      <c r="S88" s="49">
        <f xml:space="preserve"> ((1 / (((I88 * (R88 ^ 2)) + (H88 * R88)) + G88))) * (1-O88)</f>
        <v>4.4609631665842218E-2</v>
      </c>
    </row>
    <row r="89" spans="1:19" x14ac:dyDescent="0.25">
      <c r="A89" s="68" t="s">
        <v>52</v>
      </c>
      <c r="B89" s="68" t="s">
        <v>70</v>
      </c>
      <c r="C89" s="68" t="s">
        <v>59</v>
      </c>
      <c r="D89" s="68" t="s">
        <v>88</v>
      </c>
      <c r="E89" s="69" t="s">
        <v>89</v>
      </c>
      <c r="F89" s="68" t="s">
        <v>81</v>
      </c>
      <c r="G89" s="70">
        <v>5.8030488481920246</v>
      </c>
      <c r="H89" s="70">
        <v>0.64569528843998214</v>
      </c>
      <c r="I89" s="70">
        <v>-3.2534800155869627E-3</v>
      </c>
      <c r="J89" s="70">
        <v>0</v>
      </c>
      <c r="K89" s="70">
        <v>0</v>
      </c>
      <c r="L89" s="70">
        <v>0</v>
      </c>
      <c r="M89" s="70">
        <v>0</v>
      </c>
      <c r="N89" s="70">
        <v>0</v>
      </c>
      <c r="O89" s="70">
        <v>0</v>
      </c>
      <c r="P89" s="70">
        <v>12</v>
      </c>
      <c r="Q89" s="70">
        <v>86</v>
      </c>
      <c r="R89" s="37">
        <f t="shared" si="16"/>
        <v>30</v>
      </c>
      <c r="S89" s="49">
        <f t="shared" ref="S89" si="19" xml:space="preserve"> ((1 / (((I89 * (R89 ^ 2)) + (H89 * R89)) + G89))) * (1-O89)</f>
        <v>4.4952355136733846E-2</v>
      </c>
    </row>
    <row r="90" spans="1:19" x14ac:dyDescent="0.25">
      <c r="A90" s="68" t="s">
        <v>52</v>
      </c>
      <c r="B90" s="68" t="s">
        <v>70</v>
      </c>
      <c r="C90" s="68" t="s">
        <v>60</v>
      </c>
      <c r="D90" s="68" t="s">
        <v>88</v>
      </c>
      <c r="E90" s="69" t="s">
        <v>53</v>
      </c>
      <c r="F90" s="68" t="s">
        <v>81</v>
      </c>
      <c r="G90" s="70">
        <v>2.2125634415836979</v>
      </c>
      <c r="H90" s="70">
        <v>1.0101180822407025</v>
      </c>
      <c r="I90" s="70">
        <v>-1.2188903713896126</v>
      </c>
      <c r="J90" s="70">
        <v>0</v>
      </c>
      <c r="K90" s="70">
        <v>0</v>
      </c>
      <c r="L90" s="70">
        <v>0</v>
      </c>
      <c r="M90" s="70">
        <v>0</v>
      </c>
      <c r="N90" s="70">
        <v>0</v>
      </c>
      <c r="O90" s="70">
        <v>0</v>
      </c>
      <c r="P90" s="70">
        <v>12</v>
      </c>
      <c r="Q90" s="70">
        <v>86</v>
      </c>
      <c r="R90" s="37">
        <f t="shared" si="16"/>
        <v>30</v>
      </c>
      <c r="S90" s="49">
        <f xml:space="preserve"> ((($G90 * ($H90 ^ R90)) * (R90 ^ $I90))) * (1 - $O90)</f>
        <v>4.7381763803931311E-2</v>
      </c>
    </row>
    <row r="91" spans="1:19" x14ac:dyDescent="0.25">
      <c r="A91" s="68" t="s">
        <v>52</v>
      </c>
      <c r="B91" s="68" t="s">
        <v>70</v>
      </c>
      <c r="C91" s="68" t="s">
        <v>61</v>
      </c>
      <c r="D91" s="68" t="s">
        <v>88</v>
      </c>
      <c r="E91" s="69" t="s">
        <v>89</v>
      </c>
      <c r="F91" s="68" t="s">
        <v>81</v>
      </c>
      <c r="G91" s="70">
        <v>55.427135023488255</v>
      </c>
      <c r="H91" s="70">
        <v>6.4300313834106584</v>
      </c>
      <c r="I91" s="70">
        <v>-3.2278653975577859E-2</v>
      </c>
      <c r="J91" s="70">
        <v>0</v>
      </c>
      <c r="K91" s="70">
        <v>0</v>
      </c>
      <c r="L91" s="70">
        <v>0</v>
      </c>
      <c r="M91" s="70">
        <v>0</v>
      </c>
      <c r="N91" s="70">
        <v>0</v>
      </c>
      <c r="O91" s="70">
        <v>0</v>
      </c>
      <c r="P91" s="70">
        <v>12</v>
      </c>
      <c r="Q91" s="70">
        <v>86</v>
      </c>
      <c r="R91" s="37">
        <f t="shared" si="16"/>
        <v>30</v>
      </c>
      <c r="S91" s="49">
        <f t="shared" ref="S91" si="20" xml:space="preserve"> ((1 / (((I91 * (R91 ^ 2)) + (H91 * R91)) + G91))) * (1-O91)</f>
        <v>4.5604358269795359E-3</v>
      </c>
    </row>
    <row r="92" spans="1:19" x14ac:dyDescent="0.25">
      <c r="A92" s="68" t="s">
        <v>52</v>
      </c>
      <c r="B92" s="68" t="s">
        <v>71</v>
      </c>
      <c r="C92" s="82" t="s">
        <v>150</v>
      </c>
      <c r="D92" s="68" t="s">
        <v>88</v>
      </c>
      <c r="E92" s="69" t="s">
        <v>78</v>
      </c>
      <c r="F92" s="68" t="s">
        <v>81</v>
      </c>
      <c r="G92" s="70">
        <v>-4.1823873592068823E-6</v>
      </c>
      <c r="H92" s="70">
        <v>8.2013607091840077E-4</v>
      </c>
      <c r="I92" s="70">
        <v>-5.4033959153996343E-2</v>
      </c>
      <c r="J92" s="70">
        <v>1.5539619792286739</v>
      </c>
      <c r="K92" s="70">
        <v>0</v>
      </c>
      <c r="L92" s="70">
        <v>0</v>
      </c>
      <c r="M92" s="70">
        <v>0</v>
      </c>
      <c r="N92" s="70">
        <v>0</v>
      </c>
      <c r="O92" s="70">
        <v>0</v>
      </c>
      <c r="P92" s="70">
        <v>12</v>
      </c>
      <c r="Q92" s="70">
        <v>86</v>
      </c>
      <c r="R92" s="37">
        <f t="shared" si="16"/>
        <v>30</v>
      </c>
      <c r="S92" s="49">
        <f t="shared" ref="S92:S94" si="21" xml:space="preserve"> (((((G92 * (R92 ^ 3)) + (H92 * (R92 ^ 2))) + (I92 * R92)) + J92)) * (1 - O92)</f>
        <v>0.5581412097367584</v>
      </c>
    </row>
    <row r="93" spans="1:19" x14ac:dyDescent="0.25">
      <c r="A93" s="68" t="s">
        <v>52</v>
      </c>
      <c r="B93" s="68" t="s">
        <v>71</v>
      </c>
      <c r="C93" s="68" t="s">
        <v>55</v>
      </c>
      <c r="D93" s="68" t="s">
        <v>88</v>
      </c>
      <c r="E93" s="69" t="s">
        <v>78</v>
      </c>
      <c r="F93" s="68" t="s">
        <v>81</v>
      </c>
      <c r="G93" s="70">
        <v>-3.6100365688684801E-6</v>
      </c>
      <c r="H93" s="70">
        <v>7.0531027431487562E-4</v>
      </c>
      <c r="I93" s="70">
        <v>-4.6123390570750662E-2</v>
      </c>
      <c r="J93" s="70">
        <v>1.2852217437005748</v>
      </c>
      <c r="K93" s="70">
        <v>0</v>
      </c>
      <c r="L93" s="70">
        <v>0</v>
      </c>
      <c r="M93" s="70">
        <v>0</v>
      </c>
      <c r="N93" s="70">
        <v>0</v>
      </c>
      <c r="O93" s="70">
        <v>0</v>
      </c>
      <c r="P93" s="70">
        <v>12</v>
      </c>
      <c r="Q93" s="70">
        <v>86</v>
      </c>
      <c r="R93" s="37">
        <f t="shared" si="16"/>
        <v>30</v>
      </c>
      <c r="S93" s="49">
        <f t="shared" si="21"/>
        <v>0.43882828610199409</v>
      </c>
    </row>
    <row r="94" spans="1:19" x14ac:dyDescent="0.25">
      <c r="A94" s="68" t="s">
        <v>52</v>
      </c>
      <c r="B94" s="68" t="s">
        <v>71</v>
      </c>
      <c r="C94" s="68" t="s">
        <v>56</v>
      </c>
      <c r="D94" s="68" t="s">
        <v>88</v>
      </c>
      <c r="E94" s="69" t="s">
        <v>78</v>
      </c>
      <c r="F94" s="68" t="s">
        <v>81</v>
      </c>
      <c r="G94" s="70">
        <v>-4.3559572527897953E-7</v>
      </c>
      <c r="H94" s="70">
        <v>1.3566792378915987E-4</v>
      </c>
      <c r="I94" s="70">
        <v>-1.1448831837432775E-2</v>
      </c>
      <c r="J94" s="70">
        <v>0.44447603415433279</v>
      </c>
      <c r="K94" s="70">
        <v>0</v>
      </c>
      <c r="L94" s="70">
        <v>0</v>
      </c>
      <c r="M94" s="70">
        <v>0</v>
      </c>
      <c r="N94" s="70">
        <v>0</v>
      </c>
      <c r="O94" s="70">
        <v>0</v>
      </c>
      <c r="P94" s="70">
        <v>12</v>
      </c>
      <c r="Q94" s="70">
        <v>86</v>
      </c>
      <c r="R94" s="37">
        <f t="shared" si="16"/>
        <v>30</v>
      </c>
      <c r="S94" s="49">
        <f t="shared" si="21"/>
        <v>0.21135112585906096</v>
      </c>
    </row>
    <row r="95" spans="1:19" x14ac:dyDescent="0.25">
      <c r="A95" s="68" t="s">
        <v>52</v>
      </c>
      <c r="B95" s="68" t="s">
        <v>71</v>
      </c>
      <c r="C95" s="68" t="s">
        <v>57</v>
      </c>
      <c r="D95" s="68" t="s">
        <v>88</v>
      </c>
      <c r="E95" s="69" t="s">
        <v>91</v>
      </c>
      <c r="F95" s="68" t="s">
        <v>81</v>
      </c>
      <c r="G95" s="70">
        <v>0.11351898078959131</v>
      </c>
      <c r="H95" s="70">
        <v>-1.0436936175524751</v>
      </c>
      <c r="I95" s="70">
        <v>0.1856884211453283</v>
      </c>
      <c r="J95" s="70">
        <v>0.75212929188923838</v>
      </c>
      <c r="K95" s="70">
        <v>0</v>
      </c>
      <c r="L95" s="70">
        <v>0</v>
      </c>
      <c r="M95" s="70">
        <v>0</v>
      </c>
      <c r="N95" s="70">
        <v>0</v>
      </c>
      <c r="O95" s="70">
        <v>0</v>
      </c>
      <c r="P95" s="70">
        <v>12</v>
      </c>
      <c r="Q95" s="70">
        <v>86</v>
      </c>
      <c r="R95" s="37">
        <f t="shared" si="16"/>
        <v>30</v>
      </c>
      <c r="S95" s="49">
        <f xml:space="preserve"> ((G95 - (H95 * EXP(((-1) * I95) * (R95 ^ J95))))) * (1-O95)</f>
        <v>0.20843124790039391</v>
      </c>
    </row>
    <row r="96" spans="1:19" x14ac:dyDescent="0.25">
      <c r="A96" s="68" t="s">
        <v>52</v>
      </c>
      <c r="B96" s="68" t="s">
        <v>71</v>
      </c>
      <c r="C96" s="68" t="s">
        <v>58</v>
      </c>
      <c r="D96" s="68" t="s">
        <v>88</v>
      </c>
      <c r="E96" s="69" t="s">
        <v>89</v>
      </c>
      <c r="F96" s="68" t="s">
        <v>81</v>
      </c>
      <c r="G96" s="70">
        <v>5.7437384190441287</v>
      </c>
      <c r="H96" s="70">
        <v>0.60786489393420207</v>
      </c>
      <c r="I96" s="70">
        <v>-2.8932942755457349E-3</v>
      </c>
      <c r="J96" s="70">
        <v>0</v>
      </c>
      <c r="K96" s="70">
        <v>0</v>
      </c>
      <c r="L96" s="70">
        <v>0</v>
      </c>
      <c r="M96" s="70">
        <v>0</v>
      </c>
      <c r="N96" s="70">
        <v>0</v>
      </c>
      <c r="O96" s="70">
        <v>0</v>
      </c>
      <c r="P96" s="70">
        <v>12</v>
      </c>
      <c r="Q96" s="70">
        <v>86</v>
      </c>
      <c r="R96" s="37">
        <f t="shared" si="16"/>
        <v>30</v>
      </c>
      <c r="S96" s="49">
        <f t="shared" ref="S96" si="22" xml:space="preserve"> ((1 / (((I96 * (R96 ^ 2)) + (H96 * R96)) + G96))) * (1-O96)</f>
        <v>4.6782049063053117E-2</v>
      </c>
    </row>
    <row r="97" spans="1:19" x14ac:dyDescent="0.25">
      <c r="A97" s="68" t="s">
        <v>52</v>
      </c>
      <c r="B97" s="68" t="s">
        <v>71</v>
      </c>
      <c r="C97" s="68" t="s">
        <v>59</v>
      </c>
      <c r="D97" s="68" t="s">
        <v>88</v>
      </c>
      <c r="E97" s="69" t="s">
        <v>89</v>
      </c>
      <c r="F97" s="68" t="s">
        <v>81</v>
      </c>
      <c r="G97" s="70">
        <v>5.7247323062028084</v>
      </c>
      <c r="H97" s="70">
        <v>0.59926792009219176</v>
      </c>
      <c r="I97" s="70">
        <v>-2.805454169324983E-3</v>
      </c>
      <c r="J97" s="70">
        <v>0</v>
      </c>
      <c r="K97" s="70">
        <v>0</v>
      </c>
      <c r="L97" s="70">
        <v>0</v>
      </c>
      <c r="M97" s="70">
        <v>0</v>
      </c>
      <c r="N97" s="70">
        <v>0</v>
      </c>
      <c r="O97" s="70">
        <v>0</v>
      </c>
      <c r="P97" s="70">
        <v>12</v>
      </c>
      <c r="Q97" s="70">
        <v>86</v>
      </c>
      <c r="R97" s="37">
        <f t="shared" si="16"/>
        <v>30</v>
      </c>
      <c r="S97" s="49">
        <f t="shared" ref="S97" si="23" xml:space="preserve"> ((1 / (((I97 * (R97 ^ 2)) + (H97 * R97)) + G97))) * (1-O97)</f>
        <v>4.7219121544268099E-2</v>
      </c>
    </row>
    <row r="98" spans="1:19" x14ac:dyDescent="0.25">
      <c r="A98" s="68" t="s">
        <v>52</v>
      </c>
      <c r="B98" s="68" t="s">
        <v>71</v>
      </c>
      <c r="C98" s="68" t="s">
        <v>60</v>
      </c>
      <c r="D98" s="68" t="s">
        <v>88</v>
      </c>
      <c r="E98" s="69" t="s">
        <v>53</v>
      </c>
      <c r="F98" s="68" t="s">
        <v>81</v>
      </c>
      <c r="G98" s="70">
        <v>2.097968768811469</v>
      </c>
      <c r="H98" s="70">
        <v>1.0094628554787284</v>
      </c>
      <c r="I98" s="70">
        <v>-1.1803226171528725</v>
      </c>
      <c r="J98" s="70">
        <v>0</v>
      </c>
      <c r="K98" s="70">
        <v>0</v>
      </c>
      <c r="L98" s="70">
        <v>0</v>
      </c>
      <c r="M98" s="70">
        <v>0</v>
      </c>
      <c r="N98" s="70">
        <v>0</v>
      </c>
      <c r="O98" s="70">
        <v>0</v>
      </c>
      <c r="P98" s="70">
        <v>12</v>
      </c>
      <c r="Q98" s="70">
        <v>86</v>
      </c>
      <c r="R98" s="37">
        <f t="shared" si="16"/>
        <v>30</v>
      </c>
      <c r="S98" s="49">
        <f xml:space="preserve"> ((($G98 * ($H98 ^ R98)) * (R98 ^ $I98))) * (1 - $O98)</f>
        <v>5.0237692995938235E-2</v>
      </c>
    </row>
    <row r="99" spans="1:19" x14ac:dyDescent="0.25">
      <c r="A99" s="68" t="s">
        <v>52</v>
      </c>
      <c r="B99" s="68" t="s">
        <v>71</v>
      </c>
      <c r="C99" s="68" t="s">
        <v>61</v>
      </c>
      <c r="D99" s="68" t="s">
        <v>88</v>
      </c>
      <c r="E99" s="69" t="s">
        <v>89</v>
      </c>
      <c r="F99" s="68" t="s">
        <v>81</v>
      </c>
      <c r="G99" s="70">
        <v>55.721196090867188</v>
      </c>
      <c r="H99" s="70">
        <v>5.8962098853526426</v>
      </c>
      <c r="I99" s="70">
        <v>-2.7206591318462613E-2</v>
      </c>
      <c r="J99" s="70">
        <v>0</v>
      </c>
      <c r="K99" s="70">
        <v>0</v>
      </c>
      <c r="L99" s="70">
        <v>0</v>
      </c>
      <c r="M99" s="70">
        <v>0</v>
      </c>
      <c r="N99" s="70">
        <v>0</v>
      </c>
      <c r="O99" s="70">
        <v>0</v>
      </c>
      <c r="P99" s="70">
        <v>12</v>
      </c>
      <c r="Q99" s="70">
        <v>86</v>
      </c>
      <c r="R99" s="37">
        <f t="shared" si="16"/>
        <v>30</v>
      </c>
      <c r="S99" s="49">
        <f t="shared" ref="S99" si="24" xml:space="preserve"> ((1 / (((I99 * (R99 ^ 2)) + (H99 * R99)) + G99))) * (1-O99)</f>
        <v>4.8048842117392604E-3</v>
      </c>
    </row>
    <row r="100" spans="1:19" x14ac:dyDescent="0.25">
      <c r="A100" s="68" t="s">
        <v>52</v>
      </c>
      <c r="B100" s="68" t="s">
        <v>72</v>
      </c>
      <c r="C100" s="82" t="s">
        <v>150</v>
      </c>
      <c r="D100" s="68" t="s">
        <v>88</v>
      </c>
      <c r="E100" s="69" t="s">
        <v>92</v>
      </c>
      <c r="F100" s="68" t="s">
        <v>81</v>
      </c>
      <c r="G100" s="70">
        <v>0.36480290199600302</v>
      </c>
      <c r="H100" s="70">
        <v>5.3542018653377772</v>
      </c>
      <c r="I100" s="70">
        <v>0.11041402121303652</v>
      </c>
      <c r="J100" s="70">
        <v>0.4729950567993581</v>
      </c>
      <c r="K100" s="70">
        <v>4.5960102128706951E-2</v>
      </c>
      <c r="L100" s="70">
        <v>0</v>
      </c>
      <c r="M100" s="70">
        <v>0</v>
      </c>
      <c r="N100" s="70">
        <v>0</v>
      </c>
      <c r="O100" s="70">
        <v>0</v>
      </c>
      <c r="P100" s="70">
        <v>12</v>
      </c>
      <c r="Q100" s="70">
        <v>86</v>
      </c>
      <c r="R100" s="37">
        <f t="shared" si="16"/>
        <v>30</v>
      </c>
      <c r="S100" s="49">
        <f t="shared" ref="S100:S101" si="25" xml:space="preserve"> ((G100 + (H100 / (1 + EXP((((-1) * I100) + (J100 * LN(R100))) + (K100 * R100)))))) * (1-O100)</f>
        <v>0.65015682612146819</v>
      </c>
    </row>
    <row r="101" spans="1:19" x14ac:dyDescent="0.25">
      <c r="A101" s="68" t="s">
        <v>52</v>
      </c>
      <c r="B101" s="68" t="s">
        <v>72</v>
      </c>
      <c r="C101" s="68" t="s">
        <v>55</v>
      </c>
      <c r="D101" s="68" t="s">
        <v>88</v>
      </c>
      <c r="E101" s="69" t="s">
        <v>92</v>
      </c>
      <c r="F101" s="68" t="s">
        <v>81</v>
      </c>
      <c r="G101" s="70">
        <v>0.27593284998247875</v>
      </c>
      <c r="H101" s="70">
        <v>5.8272960223043686</v>
      </c>
      <c r="I101" s="70">
        <v>-1.1597560954642729E-2</v>
      </c>
      <c r="J101" s="70">
        <v>0.51652211746221777</v>
      </c>
      <c r="K101" s="70">
        <v>4.4337000860796831E-2</v>
      </c>
      <c r="L101" s="70">
        <v>0</v>
      </c>
      <c r="M101" s="70">
        <v>0</v>
      </c>
      <c r="N101" s="70">
        <v>0</v>
      </c>
      <c r="O101" s="70">
        <v>0</v>
      </c>
      <c r="P101" s="70">
        <v>12</v>
      </c>
      <c r="Q101" s="70">
        <v>86</v>
      </c>
      <c r="R101" s="37">
        <f t="shared" si="16"/>
        <v>30</v>
      </c>
      <c r="S101" s="49">
        <f t="shared" si="25"/>
        <v>0.52749208446389084</v>
      </c>
    </row>
    <row r="102" spans="1:19" x14ac:dyDescent="0.25">
      <c r="A102" s="68" t="s">
        <v>52</v>
      </c>
      <c r="B102" s="68" t="s">
        <v>72</v>
      </c>
      <c r="C102" s="68" t="s">
        <v>56</v>
      </c>
      <c r="D102" s="68" t="s">
        <v>88</v>
      </c>
      <c r="E102" s="69" t="s">
        <v>78</v>
      </c>
      <c r="F102" s="68" t="s">
        <v>81</v>
      </c>
      <c r="G102" s="70">
        <v>-6.69276471999921E-7</v>
      </c>
      <c r="H102" s="70">
        <v>1.8801653099397519E-4</v>
      </c>
      <c r="I102" s="70">
        <v>-1.5215378385008945E-2</v>
      </c>
      <c r="J102" s="70">
        <v>0.55792658066671974</v>
      </c>
      <c r="K102" s="70">
        <v>0</v>
      </c>
      <c r="L102" s="70">
        <v>0</v>
      </c>
      <c r="M102" s="70">
        <v>0</v>
      </c>
      <c r="N102" s="70">
        <v>0</v>
      </c>
      <c r="O102" s="70">
        <v>0</v>
      </c>
      <c r="P102" s="70">
        <v>12</v>
      </c>
      <c r="Q102" s="70">
        <v>86</v>
      </c>
      <c r="R102" s="37">
        <f t="shared" si="16"/>
        <v>30</v>
      </c>
      <c r="S102" s="49">
        <f xml:space="preserve"> (((((G102 * (R102 ^ 3)) + (H102 * (R102 ^ 2))) + (I102 * R102)) + J102)) * (1 - O102)</f>
        <v>0.2526096422670312</v>
      </c>
    </row>
    <row r="103" spans="1:19" x14ac:dyDescent="0.25">
      <c r="A103" s="68" t="s">
        <v>52</v>
      </c>
      <c r="B103" s="68" t="s">
        <v>72</v>
      </c>
      <c r="C103" s="68" t="s">
        <v>57</v>
      </c>
      <c r="D103" s="68" t="s">
        <v>88</v>
      </c>
      <c r="E103" s="69" t="s">
        <v>89</v>
      </c>
      <c r="F103" s="68" t="s">
        <v>81</v>
      </c>
      <c r="G103" s="70">
        <v>0.25583798695752769</v>
      </c>
      <c r="H103" s="70">
        <v>0.14592849591892909</v>
      </c>
      <c r="I103" s="70">
        <v>-7.1127050160120031E-4</v>
      </c>
      <c r="J103" s="70">
        <v>0</v>
      </c>
      <c r="K103" s="70">
        <v>0</v>
      </c>
      <c r="L103" s="70">
        <v>0</v>
      </c>
      <c r="M103" s="70">
        <v>0</v>
      </c>
      <c r="N103" s="70">
        <v>0</v>
      </c>
      <c r="O103" s="70">
        <v>0</v>
      </c>
      <c r="P103" s="70">
        <v>12</v>
      </c>
      <c r="Q103" s="70">
        <v>86</v>
      </c>
      <c r="R103" s="37">
        <f t="shared" si="16"/>
        <v>30</v>
      </c>
      <c r="S103" s="49">
        <f t="shared" ref="S103:S104" si="26" xml:space="preserve"> ((1 / (((I103 * (R103 ^ 2)) + (H103 * R103)) + G103))) * (1-O103)</f>
        <v>0.25040381288976576</v>
      </c>
    </row>
    <row r="104" spans="1:19" x14ac:dyDescent="0.25">
      <c r="A104" s="68" t="s">
        <v>52</v>
      </c>
      <c r="B104" s="68" t="s">
        <v>72</v>
      </c>
      <c r="C104" s="68" t="s">
        <v>58</v>
      </c>
      <c r="D104" s="68" t="s">
        <v>88</v>
      </c>
      <c r="E104" s="69" t="s">
        <v>89</v>
      </c>
      <c r="F104" s="68" t="s">
        <v>81</v>
      </c>
      <c r="G104" s="70">
        <v>4.6694175789855814</v>
      </c>
      <c r="H104" s="70">
        <v>0.52679076445623196</v>
      </c>
      <c r="I104" s="70">
        <v>-2.4501450998200901E-3</v>
      </c>
      <c r="J104" s="70">
        <v>0</v>
      </c>
      <c r="K104" s="70">
        <v>0</v>
      </c>
      <c r="L104" s="70">
        <v>0</v>
      </c>
      <c r="M104" s="70">
        <v>0</v>
      </c>
      <c r="N104" s="70">
        <v>0</v>
      </c>
      <c r="O104" s="70">
        <v>0</v>
      </c>
      <c r="P104" s="70">
        <v>12</v>
      </c>
      <c r="Q104" s="70">
        <v>86</v>
      </c>
      <c r="R104" s="37">
        <f t="shared" si="16"/>
        <v>30</v>
      </c>
      <c r="S104" s="49">
        <f t="shared" si="26"/>
        <v>5.4740500154317868E-2</v>
      </c>
    </row>
    <row r="105" spans="1:19" x14ac:dyDescent="0.25">
      <c r="A105" s="68" t="s">
        <v>52</v>
      </c>
      <c r="B105" s="68" t="s">
        <v>72</v>
      </c>
      <c r="C105" s="68" t="s">
        <v>59</v>
      </c>
      <c r="D105" s="68" t="s">
        <v>88</v>
      </c>
      <c r="E105" s="69" t="s">
        <v>89</v>
      </c>
      <c r="F105" s="68" t="s">
        <v>81</v>
      </c>
      <c r="G105" s="70">
        <v>4.620536556322616</v>
      </c>
      <c r="H105" s="70">
        <v>0.5203898084920916</v>
      </c>
      <c r="I105" s="70">
        <v>-2.3805418147331606E-3</v>
      </c>
      <c r="J105" s="70">
        <v>0</v>
      </c>
      <c r="K105" s="70">
        <v>0</v>
      </c>
      <c r="L105" s="70">
        <v>0</v>
      </c>
      <c r="M105" s="70">
        <v>0</v>
      </c>
      <c r="N105" s="70">
        <v>0</v>
      </c>
      <c r="O105" s="70">
        <v>0</v>
      </c>
      <c r="P105" s="70">
        <v>12</v>
      </c>
      <c r="Q105" s="70">
        <v>86</v>
      </c>
      <c r="R105" s="37">
        <f t="shared" si="16"/>
        <v>30</v>
      </c>
      <c r="S105" s="49">
        <f t="shared" ref="S105" si="27" xml:space="preserve"> ((1 / (((I105 * (R105 ^ 2)) + (H105 * R105)) + G105))) * (1-O105)</f>
        <v>5.5279944561391237E-2</v>
      </c>
    </row>
    <row r="106" spans="1:19" x14ac:dyDescent="0.25">
      <c r="A106" s="68" t="s">
        <v>52</v>
      </c>
      <c r="B106" s="68" t="s">
        <v>72</v>
      </c>
      <c r="C106" s="68" t="s">
        <v>60</v>
      </c>
      <c r="D106" s="68" t="s">
        <v>88</v>
      </c>
      <c r="E106" s="69" t="s">
        <v>53</v>
      </c>
      <c r="F106" s="68" t="s">
        <v>81</v>
      </c>
      <c r="G106" s="70">
        <v>2.5930413315162446</v>
      </c>
      <c r="H106" s="70">
        <v>1.0087652005680385</v>
      </c>
      <c r="I106" s="70">
        <v>-1.1823993733269216</v>
      </c>
      <c r="J106" s="70">
        <v>0</v>
      </c>
      <c r="K106" s="70">
        <v>0</v>
      </c>
      <c r="L106" s="70">
        <v>0</v>
      </c>
      <c r="M106" s="70">
        <v>0</v>
      </c>
      <c r="N106" s="70">
        <v>0</v>
      </c>
      <c r="O106" s="70">
        <v>0</v>
      </c>
      <c r="P106" s="70">
        <v>12</v>
      </c>
      <c r="Q106" s="70">
        <v>86</v>
      </c>
      <c r="R106" s="37">
        <f t="shared" si="16"/>
        <v>30</v>
      </c>
      <c r="S106" s="49">
        <f xml:space="preserve"> ((($G106 * ($H106 ^ R106)) * (R106 ^ $I106))) * (1 - $O106)</f>
        <v>6.0389989145651857E-2</v>
      </c>
    </row>
    <row r="107" spans="1:19" x14ac:dyDescent="0.25">
      <c r="A107" s="68" t="s">
        <v>52</v>
      </c>
      <c r="B107" s="68" t="s">
        <v>72</v>
      </c>
      <c r="C107" s="68" t="s">
        <v>61</v>
      </c>
      <c r="D107" s="68" t="s">
        <v>88</v>
      </c>
      <c r="E107" s="69" t="s">
        <v>89</v>
      </c>
      <c r="F107" s="68" t="s">
        <v>81</v>
      </c>
      <c r="G107" s="70">
        <v>44.753194411544285</v>
      </c>
      <c r="H107" s="70">
        <v>5.1058735950039518</v>
      </c>
      <c r="I107" s="70">
        <v>-2.2828849771702683E-2</v>
      </c>
      <c r="J107" s="70">
        <v>0</v>
      </c>
      <c r="K107" s="70">
        <v>0</v>
      </c>
      <c r="L107" s="70">
        <v>0</v>
      </c>
      <c r="M107" s="70">
        <v>0</v>
      </c>
      <c r="N107" s="70">
        <v>0</v>
      </c>
      <c r="O107" s="70">
        <v>0</v>
      </c>
      <c r="P107" s="70">
        <v>12</v>
      </c>
      <c r="Q107" s="70">
        <v>86</v>
      </c>
      <c r="R107" s="37">
        <f t="shared" si="16"/>
        <v>30</v>
      </c>
      <c r="S107" s="49">
        <f t="shared" ref="S107" si="28" xml:space="preserve"> ((1 / (((I107 * (R107 ^ 2)) + (H107 * R107)) + G107))) * (1-O107)</f>
        <v>5.6375049118399367E-3</v>
      </c>
    </row>
    <row r="108" spans="1:19" x14ac:dyDescent="0.25">
      <c r="A108" s="68" t="s">
        <v>52</v>
      </c>
      <c r="B108" s="68" t="s">
        <v>73</v>
      </c>
      <c r="C108" s="82" t="s">
        <v>150</v>
      </c>
      <c r="D108" s="68" t="s">
        <v>88</v>
      </c>
      <c r="E108" s="69" t="s">
        <v>78</v>
      </c>
      <c r="F108" s="68" t="s">
        <v>81</v>
      </c>
      <c r="G108" s="70">
        <v>-5.5974514665773903E-6</v>
      </c>
      <c r="H108" s="70">
        <v>1.0823437293692884E-3</v>
      </c>
      <c r="I108" s="70">
        <v>-7.0487333239304797E-2</v>
      </c>
      <c r="J108" s="70">
        <v>2.0033757822536638</v>
      </c>
      <c r="K108" s="70">
        <v>0</v>
      </c>
      <c r="L108" s="70">
        <v>0</v>
      </c>
      <c r="M108" s="70">
        <v>0</v>
      </c>
      <c r="N108" s="70">
        <v>0</v>
      </c>
      <c r="O108" s="70">
        <v>0</v>
      </c>
      <c r="P108" s="70">
        <v>12</v>
      </c>
      <c r="Q108" s="70">
        <v>86</v>
      </c>
      <c r="R108" s="37">
        <f t="shared" si="16"/>
        <v>30</v>
      </c>
      <c r="S108" s="49">
        <f t="shared" ref="S108:S110" si="29" xml:space="preserve"> (((((G108 * (R108 ^ 3)) + (H108 * (R108 ^ 2))) + (I108 * R108)) + J108)) * (1 - O108)</f>
        <v>0.71173395190928979</v>
      </c>
    </row>
    <row r="109" spans="1:19" x14ac:dyDescent="0.25">
      <c r="A109" s="68" t="s">
        <v>52</v>
      </c>
      <c r="B109" s="68" t="s">
        <v>73</v>
      </c>
      <c r="C109" s="68" t="s">
        <v>55</v>
      </c>
      <c r="D109" s="68" t="s">
        <v>88</v>
      </c>
      <c r="E109" s="69" t="s">
        <v>78</v>
      </c>
      <c r="F109" s="68" t="s">
        <v>81</v>
      </c>
      <c r="G109" s="70">
        <v>-5.0542939543106992E-6</v>
      </c>
      <c r="H109" s="70">
        <v>9.8167506796786354E-4</v>
      </c>
      <c r="I109" s="70">
        <v>-6.3922308765007416E-2</v>
      </c>
      <c r="J109" s="70">
        <v>1.7513804281154037</v>
      </c>
      <c r="K109" s="70">
        <v>0</v>
      </c>
      <c r="L109" s="70">
        <v>0</v>
      </c>
      <c r="M109" s="70">
        <v>0</v>
      </c>
      <c r="N109" s="70">
        <v>0</v>
      </c>
      <c r="O109" s="70">
        <v>0</v>
      </c>
      <c r="P109" s="70">
        <v>12</v>
      </c>
      <c r="Q109" s="70">
        <v>86</v>
      </c>
      <c r="R109" s="37">
        <f t="shared" si="16"/>
        <v>30</v>
      </c>
      <c r="S109" s="49">
        <f t="shared" si="29"/>
        <v>0.58075278956986942</v>
      </c>
    </row>
    <row r="110" spans="1:19" x14ac:dyDescent="0.25">
      <c r="A110" s="68" t="s">
        <v>52</v>
      </c>
      <c r="B110" s="68" t="s">
        <v>73</v>
      </c>
      <c r="C110" s="68" t="s">
        <v>56</v>
      </c>
      <c r="D110" s="68" t="s">
        <v>88</v>
      </c>
      <c r="E110" s="69" t="s">
        <v>78</v>
      </c>
      <c r="F110" s="68" t="s">
        <v>81</v>
      </c>
      <c r="G110" s="70">
        <v>-6.727799516678633E-7</v>
      </c>
      <c r="H110" s="70">
        <v>1.9751444335511039E-4</v>
      </c>
      <c r="I110" s="70">
        <v>-1.6349551582960305E-2</v>
      </c>
      <c r="J110" s="70">
        <v>0.61577859670986368</v>
      </c>
      <c r="K110" s="70">
        <v>0</v>
      </c>
      <c r="L110" s="70">
        <v>0</v>
      </c>
      <c r="M110" s="70">
        <v>0</v>
      </c>
      <c r="N110" s="70">
        <v>0</v>
      </c>
      <c r="O110" s="70">
        <v>0</v>
      </c>
      <c r="P110" s="70">
        <v>12</v>
      </c>
      <c r="Q110" s="70">
        <v>86</v>
      </c>
      <c r="R110" s="37">
        <f t="shared" si="16"/>
        <v>30</v>
      </c>
      <c r="S110" s="49">
        <f t="shared" si="29"/>
        <v>0.28488998954562156</v>
      </c>
    </row>
    <row r="111" spans="1:19" x14ac:dyDescent="0.25">
      <c r="A111" s="68" t="s">
        <v>52</v>
      </c>
      <c r="B111" s="68" t="s">
        <v>73</v>
      </c>
      <c r="C111" s="68" t="s">
        <v>57</v>
      </c>
      <c r="D111" s="68" t="s">
        <v>88</v>
      </c>
      <c r="E111" s="69" t="s">
        <v>53</v>
      </c>
      <c r="F111" s="68" t="s">
        <v>81</v>
      </c>
      <c r="G111" s="70">
        <v>4.6938111499149402</v>
      </c>
      <c r="H111" s="70">
        <v>1.0053037345204561</v>
      </c>
      <c r="I111" s="70">
        <v>-0.88835668274643909</v>
      </c>
      <c r="J111" s="70">
        <v>0</v>
      </c>
      <c r="K111" s="70">
        <v>0</v>
      </c>
      <c r="L111" s="70">
        <v>0</v>
      </c>
      <c r="M111" s="70">
        <v>0</v>
      </c>
      <c r="N111" s="70">
        <v>0</v>
      </c>
      <c r="O111" s="70">
        <v>0</v>
      </c>
      <c r="P111" s="70">
        <v>12</v>
      </c>
      <c r="Q111" s="70">
        <v>86</v>
      </c>
      <c r="R111" s="37">
        <f t="shared" si="16"/>
        <v>30</v>
      </c>
      <c r="S111" s="49">
        <f xml:space="preserve"> ((($G111 * ($H111 ^ R111)) * (R111 ^ $I111))) * (1 - $O111)</f>
        <v>0.26806119598133504</v>
      </c>
    </row>
    <row r="112" spans="1:19" x14ac:dyDescent="0.25">
      <c r="A112" s="68" t="s">
        <v>52</v>
      </c>
      <c r="B112" s="68" t="s">
        <v>73</v>
      </c>
      <c r="C112" s="68" t="s">
        <v>58</v>
      </c>
      <c r="D112" s="68" t="s">
        <v>88</v>
      </c>
      <c r="E112" s="69" t="s">
        <v>89</v>
      </c>
      <c r="F112" s="68" t="s">
        <v>81</v>
      </c>
      <c r="G112" s="70">
        <v>4.396529779234303</v>
      </c>
      <c r="H112" s="70">
        <v>0.47585156727320393</v>
      </c>
      <c r="I112" s="70">
        <v>-2.1797240208648455E-3</v>
      </c>
      <c r="J112" s="70">
        <v>0</v>
      </c>
      <c r="K112" s="70">
        <v>0</v>
      </c>
      <c r="L112" s="70">
        <v>0</v>
      </c>
      <c r="M112" s="70">
        <v>0</v>
      </c>
      <c r="N112" s="70">
        <v>0</v>
      </c>
      <c r="O112" s="70">
        <v>0</v>
      </c>
      <c r="P112" s="70">
        <v>12</v>
      </c>
      <c r="Q112" s="70">
        <v>86</v>
      </c>
      <c r="R112" s="37">
        <f t="shared" si="16"/>
        <v>30</v>
      </c>
      <c r="S112" s="49">
        <f t="shared" ref="S112" si="30" xml:space="preserve"> ((1 / (((I112 * (R112 ^ 2)) + (H112 * R112)) + G112))) * (1-O112)</f>
        <v>5.9843239991375509E-2</v>
      </c>
    </row>
    <row r="113" spans="1:19" x14ac:dyDescent="0.25">
      <c r="A113" s="68" t="s">
        <v>52</v>
      </c>
      <c r="B113" s="68" t="s">
        <v>73</v>
      </c>
      <c r="C113" s="68" t="s">
        <v>59</v>
      </c>
      <c r="D113" s="68" t="s">
        <v>88</v>
      </c>
      <c r="E113" s="69" t="s">
        <v>89</v>
      </c>
      <c r="F113" s="68" t="s">
        <v>81</v>
      </c>
      <c r="G113" s="70">
        <v>4.3434565747290605</v>
      </c>
      <c r="H113" s="70">
        <v>0.4701619804477567</v>
      </c>
      <c r="I113" s="70">
        <v>-2.1231442164693958E-3</v>
      </c>
      <c r="J113" s="70">
        <v>0</v>
      </c>
      <c r="K113" s="70">
        <v>0</v>
      </c>
      <c r="L113" s="70">
        <v>0</v>
      </c>
      <c r="M113" s="70">
        <v>0</v>
      </c>
      <c r="N113" s="70">
        <v>0</v>
      </c>
      <c r="O113" s="70">
        <v>0</v>
      </c>
      <c r="P113" s="70">
        <v>12</v>
      </c>
      <c r="Q113" s="70">
        <v>86</v>
      </c>
      <c r="R113" s="37">
        <f t="shared" si="16"/>
        <v>30</v>
      </c>
      <c r="S113" s="49">
        <f t="shared" ref="S113" si="31" xml:space="preserve"> ((1 / (((I113 * (R113 ^ 2)) + (H113 * R113)) + G113))) * (1-O113)</f>
        <v>6.0468682380685125E-2</v>
      </c>
    </row>
    <row r="114" spans="1:19" x14ac:dyDescent="0.25">
      <c r="A114" s="68" t="s">
        <v>52</v>
      </c>
      <c r="B114" s="68" t="s">
        <v>73</v>
      </c>
      <c r="C114" s="68" t="s">
        <v>60</v>
      </c>
      <c r="D114" s="68" t="s">
        <v>88</v>
      </c>
      <c r="E114" s="69" t="s">
        <v>53</v>
      </c>
      <c r="F114" s="68" t="s">
        <v>81</v>
      </c>
      <c r="G114" s="70">
        <v>2.6223995174023282</v>
      </c>
      <c r="H114" s="70">
        <v>1.0089020809461853</v>
      </c>
      <c r="I114" s="70">
        <v>-1.157757634994512</v>
      </c>
      <c r="J114" s="70">
        <v>0</v>
      </c>
      <c r="K114" s="70">
        <v>0</v>
      </c>
      <c r="L114" s="70">
        <v>0</v>
      </c>
      <c r="M114" s="70">
        <v>0</v>
      </c>
      <c r="N114" s="70">
        <v>0</v>
      </c>
      <c r="O114" s="70">
        <v>0</v>
      </c>
      <c r="P114" s="70">
        <v>12</v>
      </c>
      <c r="Q114" s="70">
        <v>86</v>
      </c>
      <c r="R114" s="37">
        <f t="shared" si="16"/>
        <v>30</v>
      </c>
      <c r="S114" s="49">
        <f xml:space="preserve"> ((($G114 * ($H114 ^ R114)) * (R114 ^ $I114))) * (1 - $O114)</f>
        <v>6.6683898220848109E-2</v>
      </c>
    </row>
    <row r="115" spans="1:19" x14ac:dyDescent="0.25">
      <c r="A115" s="68" t="s">
        <v>52</v>
      </c>
      <c r="B115" s="68" t="s">
        <v>73</v>
      </c>
      <c r="C115" s="68" t="s">
        <v>61</v>
      </c>
      <c r="D115" s="68" t="s">
        <v>88</v>
      </c>
      <c r="E115" s="69" t="s">
        <v>89</v>
      </c>
      <c r="F115" s="68" t="s">
        <v>81</v>
      </c>
      <c r="G115" s="70">
        <v>42.222761877249759</v>
      </c>
      <c r="H115" s="70">
        <v>4.6106149272705563</v>
      </c>
      <c r="I115" s="70">
        <v>-2.0357516317670462E-2</v>
      </c>
      <c r="J115" s="70">
        <v>0</v>
      </c>
      <c r="K115" s="70">
        <v>0</v>
      </c>
      <c r="L115" s="70">
        <v>0</v>
      </c>
      <c r="M115" s="70">
        <v>0</v>
      </c>
      <c r="N115" s="70">
        <v>0</v>
      </c>
      <c r="O115" s="70">
        <v>0</v>
      </c>
      <c r="P115" s="70">
        <v>12</v>
      </c>
      <c r="Q115" s="70">
        <v>86</v>
      </c>
      <c r="R115" s="37">
        <f t="shared" si="16"/>
        <v>30</v>
      </c>
      <c r="S115" s="49">
        <f t="shared" ref="S115" si="32" xml:space="preserve"> ((1 / (((I115 * (R115 ^ 2)) + (H115 * R115)) + G115))) * (1-O115)</f>
        <v>6.1644890964931195E-3</v>
      </c>
    </row>
  </sheetData>
  <autoFilter ref="A11:S115"/>
  <mergeCells count="1">
    <mergeCell ref="P3:Q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70" zoomScaleNormal="70" workbookViewId="0">
      <selection activeCell="E8" sqref="E8"/>
    </sheetView>
  </sheetViews>
  <sheetFormatPr defaultRowHeight="15" x14ac:dyDescent="0.25"/>
  <cols>
    <col min="1" max="1" width="15.42578125" style="38" customWidth="1"/>
    <col min="2" max="2" width="30.5703125" style="38" bestFit="1" customWidth="1"/>
    <col min="3" max="3" width="30.7109375" style="38" bestFit="1" customWidth="1"/>
    <col min="4" max="4" width="30" style="38" bestFit="1" customWidth="1"/>
    <col min="5" max="5" width="67.140625" style="38" customWidth="1"/>
    <col min="6" max="6" width="12.7109375" style="38" customWidth="1"/>
    <col min="7" max="7" width="15.85546875" style="38" bestFit="1" customWidth="1"/>
    <col min="8" max="8" width="14.85546875" style="38" bestFit="1" customWidth="1"/>
    <col min="9" max="9" width="9.7109375" style="38" bestFit="1" customWidth="1"/>
    <col min="10" max="15" width="9.42578125" style="38" bestFit="1" customWidth="1"/>
    <col min="16" max="16" width="15.140625" style="38" customWidth="1"/>
    <col min="17" max="17" width="14.42578125" style="38" customWidth="1"/>
    <col min="18" max="18" width="10.5703125" style="38" customWidth="1"/>
    <col min="19" max="16384" width="9.140625" style="38"/>
  </cols>
  <sheetData>
    <row r="1" spans="1:19" ht="26.25" x14ac:dyDescent="0.35">
      <c r="A1" s="40" t="s">
        <v>140</v>
      </c>
      <c r="B1" s="41"/>
      <c r="C1" s="41"/>
      <c r="D1" s="42" t="s">
        <v>141</v>
      </c>
    </row>
    <row r="3" spans="1:19" x14ac:dyDescent="0.25">
      <c r="P3" s="115" t="s">
        <v>137</v>
      </c>
      <c r="Q3" s="115"/>
      <c r="R3" s="26"/>
    </row>
    <row r="4" spans="1:19" ht="18.75" x14ac:dyDescent="0.3">
      <c r="A4" s="29" t="s">
        <v>126</v>
      </c>
      <c r="P4" s="115"/>
      <c r="Q4" s="115"/>
      <c r="R4" s="77">
        <v>30</v>
      </c>
    </row>
    <row r="5" spans="1:19" x14ac:dyDescent="0.25">
      <c r="A5" s="65" t="s">
        <v>151</v>
      </c>
      <c r="P5" s="115"/>
      <c r="Q5" s="115"/>
      <c r="R5" s="30"/>
    </row>
    <row r="6" spans="1:19" x14ac:dyDescent="0.25">
      <c r="A6" s="71" t="s">
        <v>131</v>
      </c>
      <c r="B6" s="63" t="s">
        <v>95</v>
      </c>
      <c r="C6" s="112">
        <v>0.25</v>
      </c>
      <c r="G6" s="64"/>
      <c r="P6" s="115"/>
      <c r="Q6" s="115"/>
      <c r="R6" s="30"/>
    </row>
    <row r="7" spans="1:19" x14ac:dyDescent="0.25">
      <c r="A7" s="71" t="s">
        <v>132</v>
      </c>
      <c r="B7" s="63" t="s">
        <v>95</v>
      </c>
      <c r="C7" s="112">
        <v>0.75</v>
      </c>
      <c r="P7" s="115"/>
      <c r="Q7" s="115"/>
      <c r="R7" s="30"/>
    </row>
    <row r="8" spans="1:19" x14ac:dyDescent="0.25">
      <c r="A8" s="71" t="s">
        <v>131</v>
      </c>
      <c r="B8" s="63" t="s">
        <v>96</v>
      </c>
      <c r="C8" s="112">
        <v>0.1</v>
      </c>
      <c r="P8" s="115"/>
      <c r="Q8" s="115"/>
      <c r="R8" s="26"/>
    </row>
    <row r="9" spans="1:19" x14ac:dyDescent="0.25">
      <c r="A9" s="71" t="s">
        <v>132</v>
      </c>
      <c r="B9" s="63" t="s">
        <v>96</v>
      </c>
      <c r="C9" s="112">
        <v>0.9</v>
      </c>
      <c r="I9" s="38" t="s">
        <v>152</v>
      </c>
    </row>
    <row r="10" spans="1:19" x14ac:dyDescent="0.25">
      <c r="A10" s="66"/>
      <c r="B10" s="67"/>
    </row>
    <row r="11" spans="1:19" ht="34.5" customHeight="1" x14ac:dyDescent="0.25">
      <c r="A11" s="39" t="s">
        <v>35</v>
      </c>
      <c r="B11" s="39" t="s">
        <v>36</v>
      </c>
      <c r="C11" s="39" t="s">
        <v>37</v>
      </c>
      <c r="D11" s="39" t="s">
        <v>38</v>
      </c>
      <c r="E11" s="39" t="s">
        <v>51</v>
      </c>
      <c r="F11" s="39" t="s">
        <v>39</v>
      </c>
      <c r="G11" s="39" t="s">
        <v>40</v>
      </c>
      <c r="H11" s="39" t="s">
        <v>41</v>
      </c>
      <c r="I11" s="39" t="s">
        <v>42</v>
      </c>
      <c r="J11" s="39" t="s">
        <v>43</v>
      </c>
      <c r="K11" s="39" t="s">
        <v>44</v>
      </c>
      <c r="L11" s="39" t="s">
        <v>45</v>
      </c>
      <c r="M11" s="39" t="s">
        <v>46</v>
      </c>
      <c r="N11" s="39" t="s">
        <v>47</v>
      </c>
      <c r="O11" s="39" t="s">
        <v>48</v>
      </c>
      <c r="P11" s="39" t="s">
        <v>49</v>
      </c>
      <c r="Q11" s="39" t="s">
        <v>50</v>
      </c>
      <c r="R11" s="39" t="s">
        <v>146</v>
      </c>
      <c r="S11" s="39" t="s">
        <v>0</v>
      </c>
    </row>
    <row r="12" spans="1:19" x14ac:dyDescent="0.25">
      <c r="A12" s="68" t="s">
        <v>74</v>
      </c>
      <c r="B12" s="68" t="s">
        <v>75</v>
      </c>
      <c r="C12" s="82" t="s">
        <v>150</v>
      </c>
      <c r="D12" s="68" t="s">
        <v>88</v>
      </c>
      <c r="E12" s="72" t="s">
        <v>92</v>
      </c>
      <c r="F12" s="68" t="s">
        <v>81</v>
      </c>
      <c r="G12" s="70">
        <v>0.36181504376484824</v>
      </c>
      <c r="H12" s="70">
        <v>10.191742152453712</v>
      </c>
      <c r="I12" s="70">
        <v>0.57235175462963439</v>
      </c>
      <c r="J12" s="70">
        <v>0.85359223236724169</v>
      </c>
      <c r="K12" s="70">
        <v>3.1858616281463768E-2</v>
      </c>
      <c r="L12" s="70">
        <v>0</v>
      </c>
      <c r="M12" s="70">
        <v>0</v>
      </c>
      <c r="N12" s="70">
        <v>0</v>
      </c>
      <c r="O12" s="70">
        <v>0</v>
      </c>
      <c r="P12" s="70">
        <v>11</v>
      </c>
      <c r="Q12" s="70">
        <v>86</v>
      </c>
      <c r="R12" s="73">
        <f>R$4</f>
        <v>30</v>
      </c>
      <c r="S12" s="49">
        <f xml:space="preserve"> (($G12 + ($H12 / (1 + EXP((((-1) * $I12) + ($J12 * LN(R12))) + ($K12 * R12)))))) * (1-$O12)</f>
        <v>0.72904682349569305</v>
      </c>
    </row>
    <row r="13" spans="1:19" x14ac:dyDescent="0.25">
      <c r="A13" s="68" t="s">
        <v>74</v>
      </c>
      <c r="B13" s="68" t="s">
        <v>75</v>
      </c>
      <c r="C13" s="68" t="s">
        <v>55</v>
      </c>
      <c r="D13" s="68" t="s">
        <v>88</v>
      </c>
      <c r="E13" s="72" t="s">
        <v>53</v>
      </c>
      <c r="F13" s="68" t="s">
        <v>81</v>
      </c>
      <c r="G13" s="70">
        <v>4.3824444011340047</v>
      </c>
      <c r="H13" s="70">
        <v>1.0099512701933151</v>
      </c>
      <c r="I13" s="70">
        <v>-0.91657012163663221</v>
      </c>
      <c r="J13" s="70">
        <v>0</v>
      </c>
      <c r="K13" s="70">
        <v>0</v>
      </c>
      <c r="L13" s="70">
        <v>0</v>
      </c>
      <c r="M13" s="70">
        <v>0</v>
      </c>
      <c r="N13" s="70">
        <v>0</v>
      </c>
      <c r="O13" s="70">
        <v>0</v>
      </c>
      <c r="P13" s="70">
        <v>11</v>
      </c>
      <c r="Q13" s="70">
        <v>86</v>
      </c>
      <c r="R13" s="73">
        <f t="shared" ref="R13:R51" si="0">R$4</f>
        <v>30</v>
      </c>
      <c r="S13" s="49">
        <f xml:space="preserve"> ((($G13 * ($H13 ^ R13)) * (R13 ^ $I13))) * (1 - $O13)</f>
        <v>0.26112220157241428</v>
      </c>
    </row>
    <row r="14" spans="1:19" x14ac:dyDescent="0.25">
      <c r="A14" s="68" t="s">
        <v>74</v>
      </c>
      <c r="B14" s="68" t="s">
        <v>75</v>
      </c>
      <c r="C14" s="68" t="s">
        <v>56</v>
      </c>
      <c r="D14" s="68" t="s">
        <v>88</v>
      </c>
      <c r="E14" s="72" t="s">
        <v>53</v>
      </c>
      <c r="F14" s="68" t="s">
        <v>81</v>
      </c>
      <c r="G14" s="70">
        <v>1.86604908486143</v>
      </c>
      <c r="H14" s="70">
        <v>1.0137038536421976</v>
      </c>
      <c r="I14" s="70">
        <v>-0.90508262470983269</v>
      </c>
      <c r="J14" s="70">
        <v>0</v>
      </c>
      <c r="K14" s="70">
        <v>0</v>
      </c>
      <c r="L14" s="70">
        <v>0</v>
      </c>
      <c r="M14" s="70">
        <v>0</v>
      </c>
      <c r="N14" s="70">
        <v>0</v>
      </c>
      <c r="O14" s="70">
        <v>0</v>
      </c>
      <c r="P14" s="70">
        <v>11</v>
      </c>
      <c r="Q14" s="70">
        <v>86</v>
      </c>
      <c r="R14" s="73">
        <f t="shared" si="0"/>
        <v>30</v>
      </c>
      <c r="S14" s="49">
        <f xml:space="preserve"> ((($G14 * ($H14 ^ R14)) * (R14 ^ $I14))) * (1 - $O14)</f>
        <v>0.12922281744416542</v>
      </c>
    </row>
    <row r="15" spans="1:19" x14ac:dyDescent="0.25">
      <c r="A15" s="68" t="s">
        <v>74</v>
      </c>
      <c r="B15" s="68" t="s">
        <v>75</v>
      </c>
      <c r="C15" s="68" t="s">
        <v>57</v>
      </c>
      <c r="D15" s="68" t="s">
        <v>88</v>
      </c>
      <c r="E15" s="72" t="s">
        <v>89</v>
      </c>
      <c r="F15" s="68" t="s">
        <v>81</v>
      </c>
      <c r="G15" s="70">
        <v>1.0398159253787875</v>
      </c>
      <c r="H15" s="70">
        <v>0.28352870802575181</v>
      </c>
      <c r="I15" s="70">
        <v>-2.0740645330505863E-3</v>
      </c>
      <c r="J15" s="70">
        <v>0</v>
      </c>
      <c r="K15" s="70">
        <v>0</v>
      </c>
      <c r="L15" s="70">
        <v>0</v>
      </c>
      <c r="M15" s="70">
        <v>0</v>
      </c>
      <c r="N15" s="70">
        <v>0</v>
      </c>
      <c r="O15" s="70">
        <v>0</v>
      </c>
      <c r="P15" s="70">
        <v>11</v>
      </c>
      <c r="Q15" s="70">
        <v>86</v>
      </c>
      <c r="R15" s="73">
        <f t="shared" si="0"/>
        <v>30</v>
      </c>
      <c r="S15" s="49">
        <f xml:space="preserve"> ((1 / ((($I15 * (R15 ^ 2)) + ($H15 * R15)) + $G15))) * (1-$O15)</f>
        <v>0.13022496607285461</v>
      </c>
    </row>
    <row r="16" spans="1:19" x14ac:dyDescent="0.25">
      <c r="A16" s="68" t="s">
        <v>74</v>
      </c>
      <c r="B16" s="68" t="s">
        <v>75</v>
      </c>
      <c r="C16" s="68" t="s">
        <v>58</v>
      </c>
      <c r="D16" s="68" t="s">
        <v>88</v>
      </c>
      <c r="E16" s="72" t="s">
        <v>90</v>
      </c>
      <c r="F16" s="68" t="s">
        <v>81</v>
      </c>
      <c r="G16" s="70">
        <v>4.213675554228062E-6</v>
      </c>
      <c r="H16" s="70">
        <v>1.6174189712536438</v>
      </c>
      <c r="I16" s="70">
        <v>0.24274386407154508</v>
      </c>
      <c r="J16" s="70">
        <v>-0.60737132795271609</v>
      </c>
      <c r="K16" s="70">
        <v>0</v>
      </c>
      <c r="L16" s="70">
        <v>0</v>
      </c>
      <c r="M16" s="70">
        <v>0</v>
      </c>
      <c r="N16" s="70">
        <v>0</v>
      </c>
      <c r="O16" s="70">
        <v>0</v>
      </c>
      <c r="P16" s="70">
        <v>11</v>
      </c>
      <c r="Q16" s="70">
        <v>86</v>
      </c>
      <c r="R16" s="73">
        <f t="shared" si="0"/>
        <v>30</v>
      </c>
      <c r="S16" s="49">
        <f xml:space="preserve"> ((($G16 * (R16 ^ $H16)) + ($I16 * (R16 ^ $J16)))) * (1-$O16)</f>
        <v>3.1792309245813714E-2</v>
      </c>
    </row>
    <row r="17" spans="1:19" x14ac:dyDescent="0.25">
      <c r="A17" s="68" t="s">
        <v>74</v>
      </c>
      <c r="B17" s="68" t="s">
        <v>75</v>
      </c>
      <c r="C17" s="68" t="s">
        <v>59</v>
      </c>
      <c r="D17" s="68" t="s">
        <v>88</v>
      </c>
      <c r="E17" s="72" t="s">
        <v>89</v>
      </c>
      <c r="F17" s="68" t="s">
        <v>81</v>
      </c>
      <c r="G17" s="70">
        <v>7.8215466117529173</v>
      </c>
      <c r="H17" s="70">
        <v>0.9629151535168573</v>
      </c>
      <c r="I17" s="70">
        <v>-6.3512542998648723E-3</v>
      </c>
      <c r="J17" s="70">
        <v>0</v>
      </c>
      <c r="K17" s="70">
        <v>0</v>
      </c>
      <c r="L17" s="70">
        <v>0</v>
      </c>
      <c r="M17" s="70">
        <v>0</v>
      </c>
      <c r="N17" s="70">
        <v>0</v>
      </c>
      <c r="O17" s="70">
        <v>0</v>
      </c>
      <c r="P17" s="70">
        <v>11</v>
      </c>
      <c r="Q17" s="70">
        <v>86</v>
      </c>
      <c r="R17" s="73">
        <f t="shared" si="0"/>
        <v>30</v>
      </c>
      <c r="S17" s="49">
        <f xml:space="preserve"> ((1 / ((($I17 * (R17 ^ 2)) + ($H17 * R17)) + $G17))) * (1-$O17)</f>
        <v>3.2265483134044766E-2</v>
      </c>
    </row>
    <row r="18" spans="1:19" x14ac:dyDescent="0.25">
      <c r="A18" s="68" t="s">
        <v>74</v>
      </c>
      <c r="B18" s="68" t="s">
        <v>75</v>
      </c>
      <c r="C18" s="68" t="s">
        <v>60</v>
      </c>
      <c r="D18" s="68" t="s">
        <v>88</v>
      </c>
      <c r="E18" s="72" t="s">
        <v>78</v>
      </c>
      <c r="F18" s="68" t="s">
        <v>81</v>
      </c>
      <c r="G18" s="70">
        <v>-3.0519174701522947E-7</v>
      </c>
      <c r="H18" s="70">
        <v>5.6670303189856872E-5</v>
      </c>
      <c r="I18" s="70">
        <v>-3.5076864388989631E-3</v>
      </c>
      <c r="J18" s="70">
        <v>9.1263477106159036E-2</v>
      </c>
      <c r="K18" s="70">
        <v>0</v>
      </c>
      <c r="L18" s="70">
        <v>0</v>
      </c>
      <c r="M18" s="70">
        <v>0</v>
      </c>
      <c r="N18" s="70">
        <v>0</v>
      </c>
      <c r="O18" s="70">
        <v>0</v>
      </c>
      <c r="P18" s="70">
        <v>11</v>
      </c>
      <c r="Q18" s="70">
        <v>86</v>
      </c>
      <c r="R18" s="73">
        <f t="shared" si="0"/>
        <v>30</v>
      </c>
      <c r="S18" s="49">
        <f xml:space="preserve"> ((((($G18 * (R18 ^ 3)) + ($H18 * (R18 ^ 2))) + ($I18 * R18)) + $J18)) * (1 - $O18)</f>
        <v>2.8795979640650129E-2</v>
      </c>
    </row>
    <row r="19" spans="1:19" x14ac:dyDescent="0.25">
      <c r="A19" s="68" t="s">
        <v>74</v>
      </c>
      <c r="B19" s="68" t="s">
        <v>75</v>
      </c>
      <c r="C19" s="68" t="s">
        <v>61</v>
      </c>
      <c r="D19" s="68" t="s">
        <v>88</v>
      </c>
      <c r="E19" s="72" t="s">
        <v>89</v>
      </c>
      <c r="F19" s="68" t="s">
        <v>81</v>
      </c>
      <c r="G19" s="70">
        <v>76.062701343956064</v>
      </c>
      <c r="H19" s="70">
        <v>9.5452428117040977</v>
      </c>
      <c r="I19" s="70">
        <v>-6.3902535047597422E-2</v>
      </c>
      <c r="J19" s="70">
        <v>0</v>
      </c>
      <c r="K19" s="70">
        <v>0</v>
      </c>
      <c r="L19" s="70">
        <v>0</v>
      </c>
      <c r="M19" s="70">
        <v>0</v>
      </c>
      <c r="N19" s="70">
        <v>0</v>
      </c>
      <c r="O19" s="70">
        <v>0</v>
      </c>
      <c r="P19" s="70">
        <v>11</v>
      </c>
      <c r="Q19" s="70">
        <v>86</v>
      </c>
      <c r="R19" s="73">
        <f t="shared" si="0"/>
        <v>30</v>
      </c>
      <c r="S19" s="49">
        <f xml:space="preserve"> ((1 / ((($I19 * (R19 ^ 2)) + ($H19 * R19)) + $G19))) * (1-$O19)</f>
        <v>3.2796809866788316E-3</v>
      </c>
    </row>
    <row r="20" spans="1:19" x14ac:dyDescent="0.25">
      <c r="A20" s="68" t="s">
        <v>74</v>
      </c>
      <c r="B20" s="68" t="s">
        <v>76</v>
      </c>
      <c r="C20" s="82" t="s">
        <v>150</v>
      </c>
      <c r="D20" s="68" t="s">
        <v>88</v>
      </c>
      <c r="E20" s="72" t="s">
        <v>53</v>
      </c>
      <c r="F20" s="68" t="s">
        <v>81</v>
      </c>
      <c r="G20" s="70">
        <v>17.183033132466406</v>
      </c>
      <c r="H20" s="70">
        <v>1.0057660653319815</v>
      </c>
      <c r="I20" s="70">
        <v>-1.0106096379348191</v>
      </c>
      <c r="J20" s="70">
        <v>0</v>
      </c>
      <c r="K20" s="70">
        <v>0</v>
      </c>
      <c r="L20" s="70">
        <v>0</v>
      </c>
      <c r="M20" s="70">
        <v>0</v>
      </c>
      <c r="N20" s="70">
        <v>0</v>
      </c>
      <c r="O20" s="70">
        <v>0</v>
      </c>
      <c r="P20" s="70">
        <v>11</v>
      </c>
      <c r="Q20" s="70">
        <v>86</v>
      </c>
      <c r="R20" s="73">
        <f t="shared" si="0"/>
        <v>30</v>
      </c>
      <c r="S20" s="49">
        <f xml:space="preserve"> ((($G20 * ($H20 ^ R20)) * (R20 ^ $I20))) * (1 - $O20)</f>
        <v>0.6564719930774785</v>
      </c>
    </row>
    <row r="21" spans="1:19" x14ac:dyDescent="0.25">
      <c r="A21" s="68" t="s">
        <v>74</v>
      </c>
      <c r="B21" s="68" t="s">
        <v>76</v>
      </c>
      <c r="C21" s="68" t="s">
        <v>55</v>
      </c>
      <c r="D21" s="68" t="s">
        <v>88</v>
      </c>
      <c r="E21" s="72" t="s">
        <v>91</v>
      </c>
      <c r="F21" s="68" t="s">
        <v>81</v>
      </c>
      <c r="G21" s="70">
        <v>0.20881806080040424</v>
      </c>
      <c r="H21" s="70">
        <v>-1.2705851417363012</v>
      </c>
      <c r="I21" s="70">
        <v>0.12924441655303209</v>
      </c>
      <c r="J21" s="70">
        <v>0.8242521091939683</v>
      </c>
      <c r="K21" s="70">
        <v>0</v>
      </c>
      <c r="L21" s="70">
        <v>0</v>
      </c>
      <c r="M21" s="70">
        <v>0</v>
      </c>
      <c r="N21" s="70">
        <v>0</v>
      </c>
      <c r="O21" s="70">
        <v>0</v>
      </c>
      <c r="P21" s="70">
        <v>11</v>
      </c>
      <c r="Q21" s="70">
        <v>86</v>
      </c>
      <c r="R21" s="73">
        <f t="shared" si="0"/>
        <v>30</v>
      </c>
      <c r="S21" s="49">
        <f xml:space="preserve"> (($G21 - ($H21 * EXP(((-1) * $I21) * (R21 ^ $J21))))) * (1-$O21)</f>
        <v>0.3594021058575676</v>
      </c>
    </row>
    <row r="22" spans="1:19" x14ac:dyDescent="0.25">
      <c r="A22" s="68" t="s">
        <v>74</v>
      </c>
      <c r="B22" s="68" t="s">
        <v>76</v>
      </c>
      <c r="C22" s="68" t="s">
        <v>56</v>
      </c>
      <c r="D22" s="68" t="s">
        <v>88</v>
      </c>
      <c r="E22" s="72" t="s">
        <v>53</v>
      </c>
      <c r="F22" s="68" t="s">
        <v>81</v>
      </c>
      <c r="G22" s="70">
        <v>2.154894867741314</v>
      </c>
      <c r="H22" s="70">
        <v>1.0109493626468899</v>
      </c>
      <c r="I22" s="70">
        <v>-0.82731073692196755</v>
      </c>
      <c r="J22" s="70">
        <v>0</v>
      </c>
      <c r="K22" s="70">
        <v>0</v>
      </c>
      <c r="L22" s="70">
        <v>0</v>
      </c>
      <c r="M22" s="70">
        <v>0</v>
      </c>
      <c r="N22" s="70">
        <v>0</v>
      </c>
      <c r="O22" s="70">
        <v>0</v>
      </c>
      <c r="P22" s="70">
        <v>11</v>
      </c>
      <c r="Q22" s="70">
        <v>86</v>
      </c>
      <c r="R22" s="73">
        <f t="shared" si="0"/>
        <v>30</v>
      </c>
      <c r="S22" s="49">
        <f xml:space="preserve"> ((($G22 * ($H22 ^ R22)) * (R22 ^ $I22))) * (1 - $O22)</f>
        <v>0.17917189911599515</v>
      </c>
    </row>
    <row r="23" spans="1:19" x14ac:dyDescent="0.25">
      <c r="A23" s="68" t="s">
        <v>74</v>
      </c>
      <c r="B23" s="68" t="s">
        <v>76</v>
      </c>
      <c r="C23" s="68" t="s">
        <v>57</v>
      </c>
      <c r="D23" s="68" t="s">
        <v>88</v>
      </c>
      <c r="E23" s="72" t="s">
        <v>53</v>
      </c>
      <c r="F23" s="68" t="s">
        <v>81</v>
      </c>
      <c r="G23" s="70">
        <v>2.1586228542335562</v>
      </c>
      <c r="H23" s="70">
        <v>1.0064739685960229</v>
      </c>
      <c r="I23" s="70">
        <v>-0.7972643812592336</v>
      </c>
      <c r="J23" s="70">
        <v>0</v>
      </c>
      <c r="K23" s="70">
        <v>0</v>
      </c>
      <c r="L23" s="70">
        <v>0</v>
      </c>
      <c r="M23" s="70">
        <v>0</v>
      </c>
      <c r="N23" s="70">
        <v>0</v>
      </c>
      <c r="O23" s="70">
        <v>0</v>
      </c>
      <c r="P23" s="70">
        <v>11</v>
      </c>
      <c r="Q23" s="70">
        <v>86</v>
      </c>
      <c r="R23" s="73">
        <f t="shared" si="0"/>
        <v>30</v>
      </c>
      <c r="S23" s="49">
        <f xml:space="preserve"> ((($G23 * ($H23 ^ R23)) * (R23 ^ $I23))) * (1 - $O23)</f>
        <v>0.17401913735229549</v>
      </c>
    </row>
    <row r="24" spans="1:19" x14ac:dyDescent="0.25">
      <c r="A24" s="68" t="s">
        <v>74</v>
      </c>
      <c r="B24" s="68" t="s">
        <v>76</v>
      </c>
      <c r="C24" s="68" t="s">
        <v>58</v>
      </c>
      <c r="D24" s="68" t="s">
        <v>88</v>
      </c>
      <c r="E24" s="72" t="s">
        <v>89</v>
      </c>
      <c r="F24" s="68" t="s">
        <v>81</v>
      </c>
      <c r="G24" s="70">
        <v>6.6497815788194305</v>
      </c>
      <c r="H24" s="70">
        <v>0.64101057945651962</v>
      </c>
      <c r="I24" s="70">
        <v>-3.3270797501834676E-3</v>
      </c>
      <c r="J24" s="70">
        <v>0</v>
      </c>
      <c r="K24" s="70">
        <v>0</v>
      </c>
      <c r="L24" s="70">
        <v>0</v>
      </c>
      <c r="M24" s="70">
        <v>0</v>
      </c>
      <c r="N24" s="70">
        <v>0</v>
      </c>
      <c r="O24" s="70">
        <v>0</v>
      </c>
      <c r="P24" s="70">
        <v>11</v>
      </c>
      <c r="Q24" s="70">
        <v>86</v>
      </c>
      <c r="R24" s="73">
        <f t="shared" si="0"/>
        <v>30</v>
      </c>
      <c r="S24" s="49">
        <f xml:space="preserve"> ((1 / ((($I24 * (R24 ^ 2)) + ($H24 * R24)) + $G24))) * (1-$O24)</f>
        <v>4.3695356141130209E-2</v>
      </c>
    </row>
    <row r="25" spans="1:19" x14ac:dyDescent="0.25">
      <c r="A25" s="68" t="s">
        <v>74</v>
      </c>
      <c r="B25" s="68" t="s">
        <v>76</v>
      </c>
      <c r="C25" s="68" t="s">
        <v>59</v>
      </c>
      <c r="D25" s="68" t="s">
        <v>88</v>
      </c>
      <c r="E25" s="72" t="s">
        <v>89</v>
      </c>
      <c r="F25" s="68" t="s">
        <v>81</v>
      </c>
      <c r="G25" s="70">
        <v>6.575145234704431</v>
      </c>
      <c r="H25" s="70">
        <v>0.63721075693627005</v>
      </c>
      <c r="I25" s="70">
        <v>-3.3316874345769186E-3</v>
      </c>
      <c r="J25" s="70">
        <v>0</v>
      </c>
      <c r="K25" s="70">
        <v>0</v>
      </c>
      <c r="L25" s="70">
        <v>0</v>
      </c>
      <c r="M25" s="70">
        <v>0</v>
      </c>
      <c r="N25" s="70">
        <v>0</v>
      </c>
      <c r="O25" s="70">
        <v>0</v>
      </c>
      <c r="P25" s="70">
        <v>11</v>
      </c>
      <c r="Q25" s="70">
        <v>86</v>
      </c>
      <c r="R25" s="73">
        <f t="shared" si="0"/>
        <v>30</v>
      </c>
      <c r="S25" s="49">
        <f xml:space="preserve"> ((1 / ((($I25 * (R25 ^ 2)) + ($H25 * R25)) + $G25))) * (1-$O25)</f>
        <v>4.4066550755903322E-2</v>
      </c>
    </row>
    <row r="26" spans="1:19" x14ac:dyDescent="0.25">
      <c r="A26" s="68" t="s">
        <v>74</v>
      </c>
      <c r="B26" s="68" t="s">
        <v>76</v>
      </c>
      <c r="C26" s="68" t="s">
        <v>60</v>
      </c>
      <c r="D26" s="68" t="s">
        <v>88</v>
      </c>
      <c r="E26" s="72" t="s">
        <v>78</v>
      </c>
      <c r="F26" s="68" t="s">
        <v>81</v>
      </c>
      <c r="G26" s="70">
        <v>-4.7706812066254402E-7</v>
      </c>
      <c r="H26" s="70">
        <v>8.8136460204891323E-5</v>
      </c>
      <c r="I26" s="70">
        <v>-5.4553037353397768E-3</v>
      </c>
      <c r="J26" s="70">
        <v>0.13898525107946721</v>
      </c>
      <c r="K26" s="70">
        <v>0</v>
      </c>
      <c r="L26" s="70">
        <v>0</v>
      </c>
      <c r="M26" s="70">
        <v>0</v>
      </c>
      <c r="N26" s="70">
        <v>0</v>
      </c>
      <c r="O26" s="70">
        <v>0</v>
      </c>
      <c r="P26" s="70">
        <v>11</v>
      </c>
      <c r="Q26" s="70">
        <v>86</v>
      </c>
      <c r="R26" s="73">
        <f t="shared" si="0"/>
        <v>30</v>
      </c>
      <c r="S26" s="49">
        <f xml:space="preserve"> ((((($G26 * (R26 ^ 3)) + ($H26 * (R26 ^ 2))) + ($I26 * R26)) + $J26)) * (1 - $O26)</f>
        <v>4.176811394578743E-2</v>
      </c>
    </row>
    <row r="27" spans="1:19" x14ac:dyDescent="0.25">
      <c r="A27" s="68" t="s">
        <v>74</v>
      </c>
      <c r="B27" s="68" t="s">
        <v>76</v>
      </c>
      <c r="C27" s="68" t="s">
        <v>61</v>
      </c>
      <c r="D27" s="68" t="s">
        <v>88</v>
      </c>
      <c r="E27" s="72" t="s">
        <v>89</v>
      </c>
      <c r="F27" s="68" t="s">
        <v>81</v>
      </c>
      <c r="G27" s="70">
        <v>63.33579504687804</v>
      </c>
      <c r="H27" s="70">
        <v>6.3500264227319088</v>
      </c>
      <c r="I27" s="70">
        <v>-3.405859189833544E-2</v>
      </c>
      <c r="J27" s="70">
        <v>0</v>
      </c>
      <c r="K27" s="70">
        <v>0</v>
      </c>
      <c r="L27" s="70">
        <v>0</v>
      </c>
      <c r="M27" s="70">
        <v>0</v>
      </c>
      <c r="N27" s="70">
        <v>0</v>
      </c>
      <c r="O27" s="70">
        <v>0</v>
      </c>
      <c r="P27" s="70">
        <v>11</v>
      </c>
      <c r="Q27" s="70">
        <v>86</v>
      </c>
      <c r="R27" s="73">
        <f t="shared" si="0"/>
        <v>30</v>
      </c>
      <c r="S27" s="49">
        <f xml:space="preserve"> ((1 / ((($I27 * (R27 ^ 2)) + ($H27 * R27)) + $G27))) * (1-$O27)</f>
        <v>4.4806108394753463E-3</v>
      </c>
    </row>
    <row r="28" spans="1:19" x14ac:dyDescent="0.25">
      <c r="A28" s="68" t="s">
        <v>74</v>
      </c>
      <c r="B28" s="68" t="s">
        <v>77</v>
      </c>
      <c r="C28" s="82" t="s">
        <v>150</v>
      </c>
      <c r="D28" s="68" t="s">
        <v>88</v>
      </c>
      <c r="E28" s="72" t="s">
        <v>93</v>
      </c>
      <c r="F28" s="68" t="s">
        <v>81</v>
      </c>
      <c r="G28" s="70">
        <v>-0.19730882942616967</v>
      </c>
      <c r="H28" s="70">
        <v>5.0649787544250667E-2</v>
      </c>
      <c r="I28" s="70">
        <v>1.5329728146876289</v>
      </c>
      <c r="J28" s="70">
        <v>0</v>
      </c>
      <c r="K28" s="70">
        <v>0</v>
      </c>
      <c r="L28" s="70">
        <v>0</v>
      </c>
      <c r="M28" s="70">
        <v>0</v>
      </c>
      <c r="N28" s="70">
        <v>0</v>
      </c>
      <c r="O28" s="70">
        <v>0</v>
      </c>
      <c r="P28" s="70">
        <v>11</v>
      </c>
      <c r="Q28" s="70">
        <v>86</v>
      </c>
      <c r="R28" s="73">
        <f t="shared" si="0"/>
        <v>30</v>
      </c>
      <c r="S28" s="49">
        <f xml:space="preserve"> ((($G28 + ($H28 * R28)) ^ ((-1) / $I28))) * (1-$O28)</f>
        <v>0.83344666800050937</v>
      </c>
    </row>
    <row r="29" spans="1:19" x14ac:dyDescent="0.25">
      <c r="A29" s="68" t="s">
        <v>74</v>
      </c>
      <c r="B29" s="68" t="s">
        <v>77</v>
      </c>
      <c r="C29" s="68" t="s">
        <v>55</v>
      </c>
      <c r="D29" s="68" t="s">
        <v>88</v>
      </c>
      <c r="E29" s="72" t="s">
        <v>78</v>
      </c>
      <c r="F29" s="68" t="s">
        <v>81</v>
      </c>
      <c r="G29" s="70">
        <v>-4.0201354411610192E-6</v>
      </c>
      <c r="H29" s="70">
        <v>7.1655017097618952E-4</v>
      </c>
      <c r="I29" s="70">
        <v>-4.339641962767838E-2</v>
      </c>
      <c r="J29" s="70">
        <v>1.2169286671901367</v>
      </c>
      <c r="K29" s="70">
        <v>0</v>
      </c>
      <c r="L29" s="70">
        <v>0</v>
      </c>
      <c r="M29" s="70">
        <v>0</v>
      </c>
      <c r="N29" s="70">
        <v>0</v>
      </c>
      <c r="O29" s="70">
        <v>0</v>
      </c>
      <c r="P29" s="70">
        <v>11</v>
      </c>
      <c r="Q29" s="70">
        <v>86</v>
      </c>
      <c r="R29" s="73">
        <f t="shared" si="0"/>
        <v>30</v>
      </c>
      <c r="S29" s="49">
        <f xml:space="preserve"> ((((($G29 * (R29 ^ 3)) + ($H29 * (R29 ^ 2))) + ($I29 * R29)) + $J29)) * (1 - $O29)</f>
        <v>0.45138757532700835</v>
      </c>
    </row>
    <row r="30" spans="1:19" x14ac:dyDescent="0.25">
      <c r="A30" s="68" t="s">
        <v>74</v>
      </c>
      <c r="B30" s="68" t="s">
        <v>77</v>
      </c>
      <c r="C30" s="68" t="s">
        <v>56</v>
      </c>
      <c r="D30" s="68" t="s">
        <v>88</v>
      </c>
      <c r="E30" s="72" t="s">
        <v>53</v>
      </c>
      <c r="F30" s="68" t="s">
        <v>81</v>
      </c>
      <c r="G30" s="70">
        <v>2.2999380400400891</v>
      </c>
      <c r="H30" s="70">
        <v>1.0079673743804376</v>
      </c>
      <c r="I30" s="70">
        <v>-0.73289547112173992</v>
      </c>
      <c r="J30" s="70">
        <v>0</v>
      </c>
      <c r="K30" s="70">
        <v>0</v>
      </c>
      <c r="L30" s="70">
        <v>0</v>
      </c>
      <c r="M30" s="70">
        <v>0</v>
      </c>
      <c r="N30" s="70">
        <v>0</v>
      </c>
      <c r="O30" s="70">
        <v>0</v>
      </c>
      <c r="P30" s="70">
        <v>11</v>
      </c>
      <c r="Q30" s="70">
        <v>86</v>
      </c>
      <c r="R30" s="73">
        <f t="shared" si="0"/>
        <v>30</v>
      </c>
      <c r="S30" s="49">
        <f xml:space="preserve"> ((($G30 * ($H30 ^ R30)) * (R30 ^ $I30))) * (1 - $O30)</f>
        <v>0.24128755058708315</v>
      </c>
    </row>
    <row r="31" spans="1:19" x14ac:dyDescent="0.25">
      <c r="A31" s="68" t="s">
        <v>74</v>
      </c>
      <c r="B31" s="68" t="s">
        <v>77</v>
      </c>
      <c r="C31" s="68" t="s">
        <v>57</v>
      </c>
      <c r="D31" s="68" t="s">
        <v>88</v>
      </c>
      <c r="E31" s="72" t="s">
        <v>78</v>
      </c>
      <c r="F31" s="68" t="s">
        <v>81</v>
      </c>
      <c r="G31" s="70">
        <v>-1.4165280998749343E-6</v>
      </c>
      <c r="H31" s="70">
        <v>2.7449944597892213E-4</v>
      </c>
      <c r="I31" s="70">
        <v>-1.7949071650628999E-2</v>
      </c>
      <c r="J31" s="70">
        <v>0.53901286678227145</v>
      </c>
      <c r="K31" s="70">
        <v>0</v>
      </c>
      <c r="L31" s="70">
        <v>0</v>
      </c>
      <c r="M31" s="70">
        <v>0</v>
      </c>
      <c r="N31" s="70">
        <v>0</v>
      </c>
      <c r="O31" s="70">
        <v>0</v>
      </c>
      <c r="P31" s="70">
        <v>11</v>
      </c>
      <c r="Q31" s="70">
        <v>86</v>
      </c>
      <c r="R31" s="73">
        <f t="shared" si="0"/>
        <v>30</v>
      </c>
      <c r="S31" s="49">
        <f xml:space="preserve"> ((((($G31 * (R31 ^ 3)) + ($H31 * (R31 ^ 2))) + ($I31 * R31)) + $J31)) * (1 - $O31)</f>
        <v>0.20934395994780813</v>
      </c>
    </row>
    <row r="32" spans="1:19" x14ac:dyDescent="0.25">
      <c r="A32" s="68" t="s">
        <v>74</v>
      </c>
      <c r="B32" s="68" t="s">
        <v>77</v>
      </c>
      <c r="C32" s="68" t="s">
        <v>58</v>
      </c>
      <c r="D32" s="68" t="s">
        <v>88</v>
      </c>
      <c r="E32" s="72" t="s">
        <v>89</v>
      </c>
      <c r="F32" s="68" t="s">
        <v>81</v>
      </c>
      <c r="G32" s="70">
        <v>4.7044096806546021</v>
      </c>
      <c r="H32" s="70">
        <v>0.53052482634929787</v>
      </c>
      <c r="I32" s="70">
        <v>-2.2027648277931217E-3</v>
      </c>
      <c r="J32" s="70">
        <v>0</v>
      </c>
      <c r="K32" s="70">
        <v>0</v>
      </c>
      <c r="L32" s="70">
        <v>0</v>
      </c>
      <c r="M32" s="70">
        <v>0</v>
      </c>
      <c r="N32" s="70">
        <v>0</v>
      </c>
      <c r="O32" s="70">
        <v>0</v>
      </c>
      <c r="P32" s="70">
        <v>11</v>
      </c>
      <c r="Q32" s="70">
        <v>86</v>
      </c>
      <c r="R32" s="73">
        <f t="shared" si="0"/>
        <v>30</v>
      </c>
      <c r="S32" s="49">
        <f xml:space="preserve"> ((1 / ((($I32 * (R32 ^ 2)) + ($H32 * R32)) + $G32))) * (1-$O32)</f>
        <v>5.3654786668731635E-2</v>
      </c>
    </row>
    <row r="33" spans="1:19" x14ac:dyDescent="0.25">
      <c r="A33" s="68" t="s">
        <v>74</v>
      </c>
      <c r="B33" s="68" t="s">
        <v>77</v>
      </c>
      <c r="C33" s="68" t="s">
        <v>59</v>
      </c>
      <c r="D33" s="68" t="s">
        <v>88</v>
      </c>
      <c r="E33" s="72" t="s">
        <v>89</v>
      </c>
      <c r="F33" s="68" t="s">
        <v>81</v>
      </c>
      <c r="G33" s="70">
        <v>4.7348177561048113</v>
      </c>
      <c r="H33" s="70">
        <v>0.52216551176704107</v>
      </c>
      <c r="I33" s="70">
        <v>-2.1779178430303713E-3</v>
      </c>
      <c r="J33" s="70">
        <v>0</v>
      </c>
      <c r="K33" s="70">
        <v>0</v>
      </c>
      <c r="L33" s="70">
        <v>0</v>
      </c>
      <c r="M33" s="70">
        <v>0</v>
      </c>
      <c r="N33" s="70">
        <v>0</v>
      </c>
      <c r="O33" s="70">
        <v>0</v>
      </c>
      <c r="P33" s="70">
        <v>11</v>
      </c>
      <c r="Q33" s="70">
        <v>86</v>
      </c>
      <c r="R33" s="73">
        <f t="shared" si="0"/>
        <v>30</v>
      </c>
      <c r="S33" s="49">
        <f xml:space="preserve"> ((1 / ((($I33 * (R33 ^ 2)) + ($H33 * R33)) + $G33))) * (1-$O33)</f>
        <v>5.4230943518492392E-2</v>
      </c>
    </row>
    <row r="34" spans="1:19" x14ac:dyDescent="0.25">
      <c r="A34" s="68" t="s">
        <v>74</v>
      </c>
      <c r="B34" s="68" t="s">
        <v>77</v>
      </c>
      <c r="C34" s="68" t="s">
        <v>60</v>
      </c>
      <c r="D34" s="68" t="s">
        <v>88</v>
      </c>
      <c r="E34" s="72" t="s">
        <v>78</v>
      </c>
      <c r="F34" s="68" t="s">
        <v>81</v>
      </c>
      <c r="G34" s="70">
        <v>-6.0758810457810831E-7</v>
      </c>
      <c r="H34" s="70">
        <v>1.1253743677581884E-4</v>
      </c>
      <c r="I34" s="70">
        <v>-7.0107901860009874E-3</v>
      </c>
      <c r="J34" s="70">
        <v>0.17945010271620956</v>
      </c>
      <c r="K34" s="70">
        <v>0</v>
      </c>
      <c r="L34" s="70">
        <v>0</v>
      </c>
      <c r="M34" s="70">
        <v>0</v>
      </c>
      <c r="N34" s="70">
        <v>0</v>
      </c>
      <c r="O34" s="70">
        <v>0</v>
      </c>
      <c r="P34" s="70">
        <v>11</v>
      </c>
      <c r="Q34" s="70">
        <v>86</v>
      </c>
      <c r="R34" s="73">
        <f t="shared" si="0"/>
        <v>30</v>
      </c>
      <c r="S34" s="49">
        <f xml:space="preserve"> ((((($G34 * (R34 ^ 3)) + ($H34 * (R34 ^ 2))) + ($I34 * R34)) + $J34)) * (1 - $O34)</f>
        <v>5.4005211410807968E-2</v>
      </c>
    </row>
    <row r="35" spans="1:19" x14ac:dyDescent="0.25">
      <c r="A35" s="68" t="s">
        <v>74</v>
      </c>
      <c r="B35" s="68" t="s">
        <v>77</v>
      </c>
      <c r="C35" s="68" t="s">
        <v>61</v>
      </c>
      <c r="D35" s="68" t="s">
        <v>88</v>
      </c>
      <c r="E35" s="72" t="s">
        <v>89</v>
      </c>
      <c r="F35" s="68" t="s">
        <v>81</v>
      </c>
      <c r="G35" s="70">
        <v>48.788748334990487</v>
      </c>
      <c r="H35" s="70">
        <v>4.9851516489853092</v>
      </c>
      <c r="I35" s="70">
        <v>-2.0488415309153896E-2</v>
      </c>
      <c r="J35" s="70">
        <v>0</v>
      </c>
      <c r="K35" s="70">
        <v>0</v>
      </c>
      <c r="L35" s="70">
        <v>0</v>
      </c>
      <c r="M35" s="70">
        <v>0</v>
      </c>
      <c r="N35" s="70">
        <v>0</v>
      </c>
      <c r="O35" s="70">
        <v>0</v>
      </c>
      <c r="P35" s="70">
        <v>11</v>
      </c>
      <c r="Q35" s="70">
        <v>86</v>
      </c>
      <c r="R35" s="73">
        <f t="shared" si="0"/>
        <v>30</v>
      </c>
      <c r="S35" s="49">
        <f xml:space="preserve"> ((1 / ((($I35 * (R35 ^ 2)) + ($H35 * R35)) + $G35))) * (1-$O35)</f>
        <v>5.5585286264210297E-3</v>
      </c>
    </row>
    <row r="36" spans="1:19" x14ac:dyDescent="0.25">
      <c r="A36" s="68" t="s">
        <v>157</v>
      </c>
      <c r="B36" s="68" t="s">
        <v>79</v>
      </c>
      <c r="C36" s="82" t="s">
        <v>150</v>
      </c>
      <c r="D36" s="68" t="s">
        <v>88</v>
      </c>
      <c r="E36" s="72" t="s">
        <v>53</v>
      </c>
      <c r="F36" s="68" t="s">
        <v>81</v>
      </c>
      <c r="G36" s="70">
        <v>9.5799338768887843</v>
      </c>
      <c r="H36" s="70">
        <v>1.002480835095958</v>
      </c>
      <c r="I36" s="70">
        <v>-0.86060045122788276</v>
      </c>
      <c r="J36" s="70">
        <v>0</v>
      </c>
      <c r="K36" s="70">
        <v>0</v>
      </c>
      <c r="L36" s="70">
        <v>0</v>
      </c>
      <c r="M36" s="70">
        <v>0</v>
      </c>
      <c r="N36" s="70">
        <v>0</v>
      </c>
      <c r="O36" s="70">
        <v>0</v>
      </c>
      <c r="P36" s="70">
        <v>12</v>
      </c>
      <c r="Q36" s="70">
        <v>105</v>
      </c>
      <c r="R36" s="73">
        <f t="shared" si="0"/>
        <v>30</v>
      </c>
      <c r="S36" s="49">
        <f xml:space="preserve"> ((($G36 * ($H36 ^ R36)) * (R36 ^ $I36))) * (1 - $O36)</f>
        <v>0.55262898021583762</v>
      </c>
    </row>
    <row r="37" spans="1:19" x14ac:dyDescent="0.25">
      <c r="A37" s="68" t="s">
        <v>157</v>
      </c>
      <c r="B37" s="68" t="s">
        <v>79</v>
      </c>
      <c r="C37" s="68" t="s">
        <v>55</v>
      </c>
      <c r="D37" s="68" t="s">
        <v>88</v>
      </c>
      <c r="E37" s="72" t="s">
        <v>93</v>
      </c>
      <c r="F37" s="68" t="s">
        <v>81</v>
      </c>
      <c r="G37" s="70">
        <v>-7.4731770777323875E-2</v>
      </c>
      <c r="H37" s="70">
        <v>9.8653781884864816E-2</v>
      </c>
      <c r="I37" s="70">
        <v>1.3119111134574091</v>
      </c>
      <c r="J37" s="70">
        <v>0</v>
      </c>
      <c r="K37" s="70">
        <v>0</v>
      </c>
      <c r="L37" s="70">
        <v>0</v>
      </c>
      <c r="M37" s="70">
        <v>0</v>
      </c>
      <c r="N37" s="70">
        <v>0</v>
      </c>
      <c r="O37" s="70">
        <v>0</v>
      </c>
      <c r="P37" s="70">
        <v>12</v>
      </c>
      <c r="Q37" s="70">
        <v>105</v>
      </c>
      <c r="R37" s="73">
        <f t="shared" si="0"/>
        <v>30</v>
      </c>
      <c r="S37" s="49">
        <f xml:space="preserve"> ((($G37 + ($H37 * R37)) ^ ((-1) / $I37))) * (1-$O37)</f>
        <v>0.44593228529896611</v>
      </c>
    </row>
    <row r="38" spans="1:19" x14ac:dyDescent="0.25">
      <c r="A38" s="68" t="s">
        <v>157</v>
      </c>
      <c r="B38" s="68" t="s">
        <v>79</v>
      </c>
      <c r="C38" s="68" t="s">
        <v>56</v>
      </c>
      <c r="D38" s="68" t="s">
        <v>88</v>
      </c>
      <c r="E38" s="72" t="s">
        <v>53</v>
      </c>
      <c r="F38" s="68" t="s">
        <v>81</v>
      </c>
      <c r="G38" s="70">
        <v>2.6959141925535208</v>
      </c>
      <c r="H38" s="70">
        <v>1.0050958470582068</v>
      </c>
      <c r="I38" s="70">
        <v>-0.80275547388879465</v>
      </c>
      <c r="J38" s="70">
        <v>0</v>
      </c>
      <c r="K38" s="70">
        <v>0</v>
      </c>
      <c r="L38" s="70">
        <v>0</v>
      </c>
      <c r="M38" s="70">
        <v>0</v>
      </c>
      <c r="N38" s="70">
        <v>0</v>
      </c>
      <c r="O38" s="70">
        <v>0</v>
      </c>
      <c r="P38" s="70">
        <v>12</v>
      </c>
      <c r="Q38" s="70">
        <v>105</v>
      </c>
      <c r="R38" s="73">
        <f t="shared" si="0"/>
        <v>30</v>
      </c>
      <c r="S38" s="49">
        <f xml:space="preserve"> ((($G38 * ($H38 ^ R38)) * (R38 ^ $I38))) * (1 - $O38)</f>
        <v>0.20472140258320268</v>
      </c>
    </row>
    <row r="39" spans="1:19" x14ac:dyDescent="0.25">
      <c r="A39" s="68" t="s">
        <v>157</v>
      </c>
      <c r="B39" s="68" t="s">
        <v>79</v>
      </c>
      <c r="C39" s="68" t="s">
        <v>57</v>
      </c>
      <c r="D39" s="68" t="s">
        <v>88</v>
      </c>
      <c r="E39" s="72" t="s">
        <v>89</v>
      </c>
      <c r="F39" s="68" t="s">
        <v>81</v>
      </c>
      <c r="G39" s="70">
        <v>0.67001388429628839</v>
      </c>
      <c r="H39" s="70">
        <v>0.1162346738170872</v>
      </c>
      <c r="I39" s="70">
        <v>-2.0343956130221931E-4</v>
      </c>
      <c r="J39" s="70">
        <v>0</v>
      </c>
      <c r="K39" s="70">
        <v>0</v>
      </c>
      <c r="L39" s="70">
        <v>0</v>
      </c>
      <c r="M39" s="70">
        <v>0</v>
      </c>
      <c r="N39" s="70">
        <v>0</v>
      </c>
      <c r="O39" s="70">
        <v>0</v>
      </c>
      <c r="P39" s="70">
        <v>12</v>
      </c>
      <c r="Q39" s="70">
        <v>105</v>
      </c>
      <c r="R39" s="73">
        <f t="shared" si="0"/>
        <v>30</v>
      </c>
      <c r="S39" s="49">
        <f xml:space="preserve"> ((1 / ((($I39 * (R39 ^ 2)) + ($H39 * R39)) + $G39))) * (1-$O39)</f>
        <v>0.25163825983618038</v>
      </c>
    </row>
    <row r="40" spans="1:19" x14ac:dyDescent="0.25">
      <c r="A40" s="68" t="s">
        <v>157</v>
      </c>
      <c r="B40" s="68" t="s">
        <v>79</v>
      </c>
      <c r="C40" s="68" t="s">
        <v>58</v>
      </c>
      <c r="D40" s="68" t="s">
        <v>88</v>
      </c>
      <c r="E40" s="72" t="s">
        <v>89</v>
      </c>
      <c r="F40" s="68" t="s">
        <v>81</v>
      </c>
      <c r="G40" s="70">
        <v>2.9328140636934377</v>
      </c>
      <c r="H40" s="70">
        <v>0.61478521117437479</v>
      </c>
      <c r="I40" s="70">
        <v>-2.8670303470030817E-3</v>
      </c>
      <c r="J40" s="70">
        <v>0</v>
      </c>
      <c r="K40" s="70">
        <v>0</v>
      </c>
      <c r="L40" s="70">
        <v>0</v>
      </c>
      <c r="M40" s="70">
        <v>0</v>
      </c>
      <c r="N40" s="70">
        <v>0</v>
      </c>
      <c r="O40" s="70">
        <v>0</v>
      </c>
      <c r="P40" s="70">
        <v>12</v>
      </c>
      <c r="Q40" s="70">
        <v>105</v>
      </c>
      <c r="R40" s="73">
        <f t="shared" si="0"/>
        <v>30</v>
      </c>
      <c r="S40" s="49">
        <f xml:space="preserve"> ((1 / ((($I40 * (R40 ^ 2)) + ($H40 * R40)) + $G40))) * (1-$O40)</f>
        <v>5.3202687150241242E-2</v>
      </c>
    </row>
    <row r="41" spans="1:19" x14ac:dyDescent="0.25">
      <c r="A41" s="68" t="s">
        <v>157</v>
      </c>
      <c r="B41" s="68" t="s">
        <v>79</v>
      </c>
      <c r="C41" s="68" t="s">
        <v>59</v>
      </c>
      <c r="D41" s="68" t="s">
        <v>88</v>
      </c>
      <c r="E41" s="72" t="s">
        <v>89</v>
      </c>
      <c r="F41" s="68" t="s">
        <v>81</v>
      </c>
      <c r="G41" s="70">
        <v>2.8210338284426966</v>
      </c>
      <c r="H41" s="70">
        <v>0.60220854320703299</v>
      </c>
      <c r="I41" s="70">
        <v>-2.7614597408895636E-3</v>
      </c>
      <c r="J41" s="70">
        <v>0</v>
      </c>
      <c r="K41" s="70">
        <v>0</v>
      </c>
      <c r="L41" s="70">
        <v>0</v>
      </c>
      <c r="M41" s="70">
        <v>0</v>
      </c>
      <c r="N41" s="70">
        <v>0</v>
      </c>
      <c r="O41" s="70">
        <v>0</v>
      </c>
      <c r="P41" s="70">
        <v>12</v>
      </c>
      <c r="Q41" s="70">
        <v>105</v>
      </c>
      <c r="R41" s="73">
        <f t="shared" si="0"/>
        <v>30</v>
      </c>
      <c r="S41" s="49">
        <f xml:space="preserve"> ((1 / ((($I41 * (R41 ^ 2)) + ($H41 * R41)) + $G41))) * (1-$O41)</f>
        <v>5.4341989172986195E-2</v>
      </c>
    </row>
    <row r="42" spans="1:19" x14ac:dyDescent="0.25">
      <c r="A42" s="68" t="s">
        <v>157</v>
      </c>
      <c r="B42" s="68" t="s">
        <v>79</v>
      </c>
      <c r="C42" s="68" t="s">
        <v>60</v>
      </c>
      <c r="D42" s="68" t="s">
        <v>88</v>
      </c>
      <c r="E42" s="72" t="s">
        <v>94</v>
      </c>
      <c r="F42" s="68" t="s">
        <v>81</v>
      </c>
      <c r="G42" s="70">
        <v>1.8270228278968998</v>
      </c>
      <c r="H42" s="70">
        <v>-7.8828607536931736</v>
      </c>
      <c r="I42" s="70">
        <v>-1.3004513448343025</v>
      </c>
      <c r="J42" s="70">
        <v>0</v>
      </c>
      <c r="K42" s="70">
        <v>0</v>
      </c>
      <c r="L42" s="70">
        <v>0</v>
      </c>
      <c r="M42" s="70">
        <v>0</v>
      </c>
      <c r="N42" s="70">
        <v>0</v>
      </c>
      <c r="O42" s="70">
        <v>0</v>
      </c>
      <c r="P42" s="70">
        <v>12</v>
      </c>
      <c r="Q42" s="70">
        <v>105</v>
      </c>
      <c r="R42" s="73">
        <f t="shared" si="0"/>
        <v>30</v>
      </c>
      <c r="S42" s="49">
        <f xml:space="preserve"> (EXP(($G42 + ($H42 / R42)) + ($I42 * LN(R42)))) * (1-$O42)</f>
        <v>5.7335751966998909E-2</v>
      </c>
    </row>
    <row r="43" spans="1:19" x14ac:dyDescent="0.25">
      <c r="A43" s="68" t="s">
        <v>157</v>
      </c>
      <c r="B43" s="68" t="s">
        <v>79</v>
      </c>
      <c r="C43" s="68" t="s">
        <v>61</v>
      </c>
      <c r="D43" s="68" t="s">
        <v>88</v>
      </c>
      <c r="E43" s="72" t="s">
        <v>89</v>
      </c>
      <c r="F43" s="68" t="s">
        <v>81</v>
      </c>
      <c r="G43" s="70">
        <v>27.169588862994456</v>
      </c>
      <c r="H43" s="70">
        <v>5.896451913126926</v>
      </c>
      <c r="I43" s="70">
        <v>-2.6326736444593421E-2</v>
      </c>
      <c r="J43" s="70">
        <v>0</v>
      </c>
      <c r="K43" s="70">
        <v>0</v>
      </c>
      <c r="L43" s="70">
        <v>0</v>
      </c>
      <c r="M43" s="70">
        <v>0</v>
      </c>
      <c r="N43" s="70">
        <v>0</v>
      </c>
      <c r="O43" s="70">
        <v>0</v>
      </c>
      <c r="P43" s="70">
        <v>12</v>
      </c>
      <c r="Q43" s="70">
        <v>105</v>
      </c>
      <c r="R43" s="73">
        <f t="shared" si="0"/>
        <v>30</v>
      </c>
      <c r="S43" s="49">
        <f xml:space="preserve"> ((1 / ((($I43 * (R43 ^ 2)) + ($H43 * R43)) + $G43))) * (1-$O43)</f>
        <v>5.5441874008315831E-3</v>
      </c>
    </row>
    <row r="44" spans="1:19" x14ac:dyDescent="0.25">
      <c r="A44" s="68" t="s">
        <v>157</v>
      </c>
      <c r="B44" s="68" t="s">
        <v>80</v>
      </c>
      <c r="C44" s="82" t="s">
        <v>150</v>
      </c>
      <c r="D44" s="68" t="s">
        <v>88</v>
      </c>
      <c r="E44" s="72" t="s">
        <v>92</v>
      </c>
      <c r="F44" s="68" t="s">
        <v>81</v>
      </c>
      <c r="G44" s="70">
        <v>0.26619050030918018</v>
      </c>
      <c r="H44" s="70">
        <v>15.798706074398938</v>
      </c>
      <c r="I44" s="70">
        <v>-0.45261365548974192</v>
      </c>
      <c r="J44" s="70">
        <v>0.77178645884323804</v>
      </c>
      <c r="K44" s="70">
        <v>2.0807921895410662E-2</v>
      </c>
      <c r="L44" s="70">
        <v>0</v>
      </c>
      <c r="M44" s="70">
        <v>0</v>
      </c>
      <c r="N44" s="70">
        <v>0</v>
      </c>
      <c r="O44" s="70">
        <v>0</v>
      </c>
      <c r="P44" s="70">
        <v>12</v>
      </c>
      <c r="Q44" s="70">
        <v>105</v>
      </c>
      <c r="R44" s="73">
        <f t="shared" si="0"/>
        <v>30</v>
      </c>
      <c r="S44" s="49">
        <f xml:space="preserve"> (($G44 + ($H44 / (1 + EXP((((-1) * $I44) + ($J44 * LN(R44))) + ($K44 * R44)))))) * (1-$O44)</f>
        <v>0.64667888883982061</v>
      </c>
    </row>
    <row r="45" spans="1:19" x14ac:dyDescent="0.25">
      <c r="A45" s="68" t="s">
        <v>157</v>
      </c>
      <c r="B45" s="68" t="s">
        <v>80</v>
      </c>
      <c r="C45" s="68" t="s">
        <v>55</v>
      </c>
      <c r="D45" s="68" t="s">
        <v>88</v>
      </c>
      <c r="E45" s="72" t="s">
        <v>53</v>
      </c>
      <c r="F45" s="68" t="s">
        <v>81</v>
      </c>
      <c r="G45" s="70">
        <v>7.7012221943226162</v>
      </c>
      <c r="H45" s="70">
        <v>1.0014297024670755</v>
      </c>
      <c r="I45" s="70">
        <v>-0.81161714458058332</v>
      </c>
      <c r="J45" s="70">
        <v>0</v>
      </c>
      <c r="K45" s="70">
        <v>0</v>
      </c>
      <c r="L45" s="70">
        <v>0</v>
      </c>
      <c r="M45" s="70">
        <v>0</v>
      </c>
      <c r="N45" s="70">
        <v>0</v>
      </c>
      <c r="O45" s="70">
        <v>0</v>
      </c>
      <c r="P45" s="70">
        <v>12</v>
      </c>
      <c r="Q45" s="70">
        <v>105</v>
      </c>
      <c r="R45" s="73">
        <f t="shared" si="0"/>
        <v>30</v>
      </c>
      <c r="S45" s="49">
        <f xml:space="preserve"> ((($G45 * ($H45 ^ R45)) * (R45 ^ $I45))) * (1 - $O45)</f>
        <v>0.50853022700325468</v>
      </c>
    </row>
    <row r="46" spans="1:19" x14ac:dyDescent="0.25">
      <c r="A46" s="68" t="s">
        <v>157</v>
      </c>
      <c r="B46" s="68" t="s">
        <v>80</v>
      </c>
      <c r="C46" s="68" t="s">
        <v>56</v>
      </c>
      <c r="D46" s="68" t="s">
        <v>88</v>
      </c>
      <c r="E46" s="72" t="s">
        <v>53</v>
      </c>
      <c r="F46" s="68" t="s">
        <v>81</v>
      </c>
      <c r="G46" s="70">
        <v>2.832940892304125</v>
      </c>
      <c r="H46" s="70">
        <v>1.0054370195637055</v>
      </c>
      <c r="I46" s="70">
        <v>-0.78032104299477245</v>
      </c>
      <c r="J46" s="70">
        <v>0</v>
      </c>
      <c r="K46" s="70">
        <v>0</v>
      </c>
      <c r="L46" s="70">
        <v>0</v>
      </c>
      <c r="M46" s="70">
        <v>0</v>
      </c>
      <c r="N46" s="70">
        <v>0</v>
      </c>
      <c r="O46" s="70">
        <v>0</v>
      </c>
      <c r="P46" s="70">
        <v>12</v>
      </c>
      <c r="Q46" s="70">
        <v>105</v>
      </c>
      <c r="R46" s="73">
        <f t="shared" si="0"/>
        <v>30</v>
      </c>
      <c r="S46" s="49">
        <f xml:space="preserve"> ((($G46 * ($H46 ^ R46)) * (R46 ^ $I46))) * (1 - $O46)</f>
        <v>0.23456049223343059</v>
      </c>
    </row>
    <row r="47" spans="1:19" x14ac:dyDescent="0.25">
      <c r="A47" s="68" t="s">
        <v>157</v>
      </c>
      <c r="B47" s="68" t="s">
        <v>80</v>
      </c>
      <c r="C47" s="68" t="s">
        <v>57</v>
      </c>
      <c r="D47" s="68" t="s">
        <v>88</v>
      </c>
      <c r="E47" s="72" t="s">
        <v>53</v>
      </c>
      <c r="F47" s="68" t="s">
        <v>81</v>
      </c>
      <c r="G47" s="70">
        <v>5.9181726047621339</v>
      </c>
      <c r="H47" s="70">
        <v>1.0024292313900107</v>
      </c>
      <c r="I47" s="70">
        <v>-0.92334135075491508</v>
      </c>
      <c r="J47" s="70">
        <v>0</v>
      </c>
      <c r="K47" s="70">
        <v>0</v>
      </c>
      <c r="L47" s="70">
        <v>0</v>
      </c>
      <c r="M47" s="70">
        <v>0</v>
      </c>
      <c r="N47" s="70">
        <v>0</v>
      </c>
      <c r="O47" s="70">
        <v>0</v>
      </c>
      <c r="P47" s="70">
        <v>12</v>
      </c>
      <c r="Q47" s="70">
        <v>105</v>
      </c>
      <c r="R47" s="73">
        <f t="shared" si="0"/>
        <v>30</v>
      </c>
      <c r="S47" s="49">
        <f xml:space="preserve"> ((($G47 * ($H47 ^ R47)) * (R47 ^ $I47))) * (1 - $O47)</f>
        <v>0.27536717291363177</v>
      </c>
    </row>
    <row r="48" spans="1:19" x14ac:dyDescent="0.25">
      <c r="A48" s="68" t="s">
        <v>157</v>
      </c>
      <c r="B48" s="68" t="s">
        <v>80</v>
      </c>
      <c r="C48" s="68" t="s">
        <v>58</v>
      </c>
      <c r="D48" s="68" t="s">
        <v>88</v>
      </c>
      <c r="E48" s="72" t="s">
        <v>89</v>
      </c>
      <c r="F48" s="68" t="s">
        <v>81</v>
      </c>
      <c r="G48" s="70">
        <v>1.783014309557712</v>
      </c>
      <c r="H48" s="70">
        <v>0.59307796516968281</v>
      </c>
      <c r="I48" s="70">
        <v>-2.7603785232934407E-3</v>
      </c>
      <c r="J48" s="70">
        <v>0</v>
      </c>
      <c r="K48" s="70">
        <v>0</v>
      </c>
      <c r="L48" s="70">
        <v>0</v>
      </c>
      <c r="M48" s="70">
        <v>0</v>
      </c>
      <c r="N48" s="70">
        <v>0</v>
      </c>
      <c r="O48" s="70">
        <v>0</v>
      </c>
      <c r="P48" s="70">
        <v>12</v>
      </c>
      <c r="Q48" s="70">
        <v>105</v>
      </c>
      <c r="R48" s="73">
        <f t="shared" si="0"/>
        <v>30</v>
      </c>
      <c r="S48" s="49">
        <f xml:space="preserve"> ((1 / ((($I48 * (R48 ^ 2)) + ($H48 * R48)) + $G48))) * (1-$O48)</f>
        <v>5.8510283958806808E-2</v>
      </c>
    </row>
    <row r="49" spans="1:19" x14ac:dyDescent="0.25">
      <c r="A49" s="68" t="s">
        <v>157</v>
      </c>
      <c r="B49" s="68" t="s">
        <v>80</v>
      </c>
      <c r="C49" s="68" t="s">
        <v>59</v>
      </c>
      <c r="D49" s="68" t="s">
        <v>88</v>
      </c>
      <c r="E49" s="72" t="s">
        <v>89</v>
      </c>
      <c r="F49" s="68" t="s">
        <v>81</v>
      </c>
      <c r="G49" s="70">
        <v>1.6890891980647569</v>
      </c>
      <c r="H49" s="70">
        <v>0.58159186532019325</v>
      </c>
      <c r="I49" s="70">
        <v>-2.6717380854656045E-3</v>
      </c>
      <c r="J49" s="70">
        <v>0</v>
      </c>
      <c r="K49" s="70">
        <v>0</v>
      </c>
      <c r="L49" s="70">
        <v>0</v>
      </c>
      <c r="M49" s="70">
        <v>0</v>
      </c>
      <c r="N49" s="70">
        <v>0</v>
      </c>
      <c r="O49" s="70">
        <v>0</v>
      </c>
      <c r="P49" s="70">
        <v>12</v>
      </c>
      <c r="Q49" s="70">
        <v>105</v>
      </c>
      <c r="R49" s="73">
        <f t="shared" si="0"/>
        <v>30</v>
      </c>
      <c r="S49" s="49">
        <f xml:space="preserve"> ((1 / ((($I49 * (R49 ^ 2)) + ($H49 * R49)) + $G49))) * (1-$O49)</f>
        <v>5.9764715111278136E-2</v>
      </c>
    </row>
    <row r="50" spans="1:19" x14ac:dyDescent="0.25">
      <c r="A50" s="68" t="s">
        <v>157</v>
      </c>
      <c r="B50" s="68" t="s">
        <v>80</v>
      </c>
      <c r="C50" s="68" t="s">
        <v>60</v>
      </c>
      <c r="D50" s="68" t="s">
        <v>88</v>
      </c>
      <c r="E50" s="72" t="s">
        <v>53</v>
      </c>
      <c r="F50" s="68" t="s">
        <v>81</v>
      </c>
      <c r="G50" s="70">
        <v>3.1094244580557495</v>
      </c>
      <c r="H50" s="70">
        <v>1.0016733100206736</v>
      </c>
      <c r="I50" s="70">
        <v>-1.1525911546944154</v>
      </c>
      <c r="J50" s="70">
        <v>0</v>
      </c>
      <c r="K50" s="70">
        <v>0</v>
      </c>
      <c r="L50" s="70">
        <v>0</v>
      </c>
      <c r="M50" s="70">
        <v>0</v>
      </c>
      <c r="N50" s="70">
        <v>0</v>
      </c>
      <c r="O50" s="70">
        <v>0</v>
      </c>
      <c r="P50" s="70">
        <v>12</v>
      </c>
      <c r="Q50" s="70">
        <v>105</v>
      </c>
      <c r="R50" s="73">
        <f t="shared" si="0"/>
        <v>30</v>
      </c>
      <c r="S50" s="49">
        <f xml:space="preserve"> ((($G50 * ($H50 ^ R50)) * (R50 ^ $I50))) * (1 - $O50)</f>
        <v>6.4855405213997519E-2</v>
      </c>
    </row>
    <row r="51" spans="1:19" x14ac:dyDescent="0.25">
      <c r="A51" s="68" t="s">
        <v>157</v>
      </c>
      <c r="B51" s="68" t="s">
        <v>80</v>
      </c>
      <c r="C51" s="68" t="s">
        <v>61</v>
      </c>
      <c r="D51" s="68" t="s">
        <v>88</v>
      </c>
      <c r="E51" s="72" t="s">
        <v>89</v>
      </c>
      <c r="F51" s="68" t="s">
        <v>81</v>
      </c>
      <c r="G51" s="70">
        <v>15.820135139249956</v>
      </c>
      <c r="H51" s="70">
        <v>5.7383850166987393</v>
      </c>
      <c r="I51" s="70">
        <v>-2.5902595078289938E-2</v>
      </c>
      <c r="J51" s="70">
        <v>0</v>
      </c>
      <c r="K51" s="70">
        <v>0</v>
      </c>
      <c r="L51" s="70">
        <v>0</v>
      </c>
      <c r="M51" s="70">
        <v>0</v>
      </c>
      <c r="N51" s="70">
        <v>0</v>
      </c>
      <c r="O51" s="70">
        <v>0</v>
      </c>
      <c r="P51" s="70">
        <v>12</v>
      </c>
      <c r="Q51" s="70">
        <v>105</v>
      </c>
      <c r="R51" s="73">
        <f t="shared" si="0"/>
        <v>30</v>
      </c>
      <c r="S51" s="49">
        <f xml:space="preserve"> ((1 / ((($I51 * (R51 ^ 2)) + ($H51 * R51)) + $G51))) * (1-$O51)</f>
        <v>6.0731443405818812E-3</v>
      </c>
    </row>
  </sheetData>
  <autoFilter ref="A11:S51"/>
  <mergeCells count="1">
    <mergeCell ref="P3:Q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70" zoomScaleNormal="70" workbookViewId="0">
      <selection activeCell="B2" sqref="B2"/>
    </sheetView>
  </sheetViews>
  <sheetFormatPr defaultRowHeight="15" x14ac:dyDescent="0.25"/>
  <cols>
    <col min="1" max="1" width="19.5703125" style="38" customWidth="1"/>
    <col min="2" max="2" width="9.140625" style="38"/>
    <col min="3" max="3" width="17.42578125" style="38" customWidth="1"/>
    <col min="4" max="4" width="17.28515625" style="38" customWidth="1"/>
    <col min="5" max="5" width="13.85546875" style="38" bestFit="1" customWidth="1"/>
    <col min="6" max="6" width="44.85546875" style="38" bestFit="1" customWidth="1"/>
    <col min="7" max="8" width="9.140625" style="38"/>
    <col min="9" max="9" width="9.7109375" style="38" bestFit="1" customWidth="1"/>
    <col min="10" max="14" width="9.140625" style="38"/>
    <col min="15" max="15" width="12.7109375" style="38" customWidth="1"/>
    <col min="16" max="16" width="12.42578125" style="38" customWidth="1"/>
    <col min="17" max="17" width="14.5703125" style="38" customWidth="1"/>
    <col min="18" max="18" width="20.5703125" style="38" bestFit="1" customWidth="1"/>
    <col min="19" max="16384" width="9.140625" style="38"/>
  </cols>
  <sheetData>
    <row r="1" spans="1:18" ht="26.25" x14ac:dyDescent="0.35">
      <c r="A1" s="40" t="s">
        <v>140</v>
      </c>
      <c r="B1" s="41"/>
      <c r="C1" s="41"/>
      <c r="D1" s="42" t="s">
        <v>141</v>
      </c>
      <c r="E1" s="92"/>
    </row>
    <row r="2" spans="1:18" ht="69" customHeight="1" x14ac:dyDescent="0.25">
      <c r="O2" s="116" t="s">
        <v>137</v>
      </c>
      <c r="P2" s="117"/>
      <c r="Q2" s="84">
        <v>30</v>
      </c>
    </row>
    <row r="3" spans="1:18" ht="15.75" thickBot="1" x14ac:dyDescent="0.3"/>
    <row r="4" spans="1:18" s="75" customFormat="1" ht="27.75" customHeight="1" x14ac:dyDescent="0.25">
      <c r="A4" s="125" t="s">
        <v>97</v>
      </c>
      <c r="B4" s="125" t="s">
        <v>98</v>
      </c>
      <c r="C4" s="125" t="s">
        <v>99</v>
      </c>
      <c r="D4" s="128" t="s">
        <v>100</v>
      </c>
      <c r="E4" s="127" t="s">
        <v>101</v>
      </c>
      <c r="F4" s="124"/>
      <c r="G4" s="122" t="s">
        <v>102</v>
      </c>
      <c r="H4" s="123"/>
      <c r="I4" s="123"/>
      <c r="J4" s="123"/>
      <c r="K4" s="123"/>
      <c r="L4" s="123"/>
      <c r="M4" s="124"/>
      <c r="N4" s="125" t="s">
        <v>103</v>
      </c>
      <c r="O4" s="122" t="s">
        <v>104</v>
      </c>
      <c r="P4" s="124"/>
      <c r="Q4" s="118" t="s">
        <v>105</v>
      </c>
      <c r="R4" s="120" t="s">
        <v>106</v>
      </c>
    </row>
    <row r="5" spans="1:18" s="75" customFormat="1" ht="40.5" customHeight="1" x14ac:dyDescent="0.25">
      <c r="A5" s="126"/>
      <c r="B5" s="126"/>
      <c r="C5" s="126"/>
      <c r="D5" s="129"/>
      <c r="E5" s="90" t="s">
        <v>107</v>
      </c>
      <c r="F5" s="91" t="s">
        <v>108</v>
      </c>
      <c r="G5" s="91" t="s">
        <v>1</v>
      </c>
      <c r="H5" s="91" t="s">
        <v>2</v>
      </c>
      <c r="I5" s="91" t="s">
        <v>3</v>
      </c>
      <c r="J5" s="91" t="s">
        <v>4</v>
      </c>
      <c r="K5" s="91" t="s">
        <v>5</v>
      </c>
      <c r="L5" s="91" t="s">
        <v>6</v>
      </c>
      <c r="M5" s="91" t="s">
        <v>7</v>
      </c>
      <c r="N5" s="126"/>
      <c r="O5" s="91" t="s">
        <v>109</v>
      </c>
      <c r="P5" s="91" t="s">
        <v>110</v>
      </c>
      <c r="Q5" s="119"/>
      <c r="R5" s="121"/>
    </row>
    <row r="6" spans="1:18" s="74" customFormat="1" ht="18" customHeight="1" x14ac:dyDescent="0.25">
      <c r="A6" s="85" t="s">
        <v>111</v>
      </c>
      <c r="B6" s="86" t="s">
        <v>112</v>
      </c>
      <c r="C6" s="86" t="s">
        <v>113</v>
      </c>
      <c r="D6" s="86" t="s">
        <v>20</v>
      </c>
      <c r="E6" s="86" t="s">
        <v>114</v>
      </c>
      <c r="F6" s="86" t="s">
        <v>158</v>
      </c>
      <c r="G6" s="87">
        <v>0</v>
      </c>
      <c r="H6" s="87">
        <f>1.88/10</f>
        <v>0.188</v>
      </c>
      <c r="I6" s="87">
        <v>0</v>
      </c>
      <c r="J6" s="87">
        <v>0</v>
      </c>
      <c r="K6" s="87">
        <v>0</v>
      </c>
      <c r="L6" s="87">
        <v>0</v>
      </c>
      <c r="M6" s="87">
        <v>0</v>
      </c>
      <c r="N6" s="87">
        <v>1</v>
      </c>
      <c r="O6" s="87">
        <v>5</v>
      </c>
      <c r="P6" s="87">
        <v>50</v>
      </c>
      <c r="Q6" s="87">
        <f>Q$2</f>
        <v>30</v>
      </c>
      <c r="R6" s="87">
        <f t="shared" ref="R6:R41" si="0">$N6*($G6+$H6*Q6+$I6*Q6^2+$J6*Q6^3+$K6*Q6^4+$L6*Q6^5+$M6*Q6^6)/Q6</f>
        <v>0.188</v>
      </c>
    </row>
    <row r="7" spans="1:18" s="74" customFormat="1" ht="18" customHeight="1" x14ac:dyDescent="0.25">
      <c r="A7" s="85" t="s">
        <v>111</v>
      </c>
      <c r="B7" s="86" t="s">
        <v>112</v>
      </c>
      <c r="C7" s="86" t="s">
        <v>113</v>
      </c>
      <c r="D7" s="86" t="s">
        <v>24</v>
      </c>
      <c r="E7" s="86" t="s">
        <v>114</v>
      </c>
      <c r="F7" s="86" t="s">
        <v>158</v>
      </c>
      <c r="G7" s="87">
        <v>0</v>
      </c>
      <c r="H7" s="87">
        <f>7.55/100</f>
        <v>7.5499999999999998E-2</v>
      </c>
      <c r="I7" s="87">
        <v>0</v>
      </c>
      <c r="J7" s="87">
        <v>0</v>
      </c>
      <c r="K7" s="87">
        <v>0</v>
      </c>
      <c r="L7" s="87">
        <v>0</v>
      </c>
      <c r="M7" s="87">
        <v>0</v>
      </c>
      <c r="N7" s="87">
        <v>1</v>
      </c>
      <c r="O7" s="87">
        <v>5</v>
      </c>
      <c r="P7" s="87">
        <v>50</v>
      </c>
      <c r="Q7" s="87">
        <f>Q$2</f>
        <v>30</v>
      </c>
      <c r="R7" s="87">
        <f t="shared" si="0"/>
        <v>7.5499999999999998E-2</v>
      </c>
    </row>
    <row r="8" spans="1:18" s="74" customFormat="1" ht="18" customHeight="1" x14ac:dyDescent="0.25">
      <c r="A8" s="85" t="s">
        <v>111</v>
      </c>
      <c r="B8" s="86" t="s">
        <v>112</v>
      </c>
      <c r="C8" s="86" t="s">
        <v>113</v>
      </c>
      <c r="D8" s="86" t="s">
        <v>25</v>
      </c>
      <c r="E8" s="86" t="s">
        <v>114</v>
      </c>
      <c r="F8" s="86" t="s">
        <v>158</v>
      </c>
      <c r="G8" s="87">
        <v>0</v>
      </c>
      <c r="H8" s="87">
        <f>3.76/100</f>
        <v>3.7599999999999995E-2</v>
      </c>
      <c r="I8" s="87">
        <v>0</v>
      </c>
      <c r="J8" s="87">
        <v>0</v>
      </c>
      <c r="K8" s="87">
        <v>0</v>
      </c>
      <c r="L8" s="87">
        <v>0</v>
      </c>
      <c r="M8" s="87">
        <v>0</v>
      </c>
      <c r="N8" s="87">
        <v>1</v>
      </c>
      <c r="O8" s="87">
        <v>5</v>
      </c>
      <c r="P8" s="87">
        <v>50</v>
      </c>
      <c r="Q8" s="87">
        <f t="shared" ref="Q8:Q41" si="1">Q$2</f>
        <v>30</v>
      </c>
      <c r="R8" s="87">
        <f t="shared" si="0"/>
        <v>3.7599999999999995E-2</v>
      </c>
    </row>
    <row r="9" spans="1:18" s="74" customFormat="1" ht="18" customHeight="1" x14ac:dyDescent="0.25">
      <c r="A9" s="85" t="s">
        <v>111</v>
      </c>
      <c r="B9" s="86" t="s">
        <v>112</v>
      </c>
      <c r="C9" s="86" t="s">
        <v>113</v>
      </c>
      <c r="D9" s="86" t="s">
        <v>26</v>
      </c>
      <c r="E9" s="86" t="s">
        <v>114</v>
      </c>
      <c r="F9" s="86" t="s">
        <v>158</v>
      </c>
      <c r="G9" s="87">
        <v>0</v>
      </c>
      <c r="H9" s="87">
        <f>1.14/100</f>
        <v>1.1399999999999999E-2</v>
      </c>
      <c r="I9" s="87">
        <v>0</v>
      </c>
      <c r="J9" s="87">
        <v>0</v>
      </c>
      <c r="K9" s="87">
        <v>0</v>
      </c>
      <c r="L9" s="87">
        <v>0</v>
      </c>
      <c r="M9" s="87">
        <v>0</v>
      </c>
      <c r="N9" s="87">
        <v>1</v>
      </c>
      <c r="O9" s="87">
        <v>5</v>
      </c>
      <c r="P9" s="87">
        <v>50</v>
      </c>
      <c r="Q9" s="87">
        <f t="shared" si="1"/>
        <v>30</v>
      </c>
      <c r="R9" s="87">
        <f t="shared" si="0"/>
        <v>1.1399999999999999E-2</v>
      </c>
    </row>
    <row r="10" spans="1:18" s="74" customFormat="1" ht="18" customHeight="1" x14ac:dyDescent="0.25">
      <c r="A10" s="85" t="s">
        <v>111</v>
      </c>
      <c r="B10" s="86" t="s">
        <v>112</v>
      </c>
      <c r="C10" s="86" t="s">
        <v>113</v>
      </c>
      <c r="D10" s="86" t="s">
        <v>27</v>
      </c>
      <c r="E10" s="86" t="s">
        <v>114</v>
      </c>
      <c r="F10" s="86" t="s">
        <v>158</v>
      </c>
      <c r="G10" s="87">
        <v>0</v>
      </c>
      <c r="H10" s="87">
        <f>1.14/100</f>
        <v>1.1399999999999999E-2</v>
      </c>
      <c r="I10" s="87">
        <v>0</v>
      </c>
      <c r="J10" s="87">
        <v>0</v>
      </c>
      <c r="K10" s="87">
        <v>0</v>
      </c>
      <c r="L10" s="87">
        <v>0</v>
      </c>
      <c r="M10" s="87">
        <v>0</v>
      </c>
      <c r="N10" s="87">
        <v>1</v>
      </c>
      <c r="O10" s="87">
        <v>5</v>
      </c>
      <c r="P10" s="87">
        <v>50</v>
      </c>
      <c r="Q10" s="87">
        <f t="shared" si="1"/>
        <v>30</v>
      </c>
      <c r="R10" s="87">
        <f t="shared" si="0"/>
        <v>1.1399999999999999E-2</v>
      </c>
    </row>
    <row r="11" spans="1:18" s="74" customFormat="1" ht="18" customHeight="1" x14ac:dyDescent="0.25">
      <c r="A11" s="85" t="s">
        <v>111</v>
      </c>
      <c r="B11" s="86" t="s">
        <v>112</v>
      </c>
      <c r="C11" s="86" t="s">
        <v>113</v>
      </c>
      <c r="D11" s="86" t="s">
        <v>115</v>
      </c>
      <c r="E11" s="86" t="s">
        <v>114</v>
      </c>
      <c r="F11" s="86" t="s">
        <v>158</v>
      </c>
      <c r="G11" s="87">
        <v>0</v>
      </c>
      <c r="H11" s="87">
        <f>1.14/100</f>
        <v>1.1399999999999999E-2</v>
      </c>
      <c r="I11" s="87">
        <v>0</v>
      </c>
      <c r="J11" s="87">
        <v>0</v>
      </c>
      <c r="K11" s="87">
        <v>0</v>
      </c>
      <c r="L11" s="87">
        <v>0</v>
      </c>
      <c r="M11" s="87">
        <v>0</v>
      </c>
      <c r="N11" s="88">
        <v>0.39473684210526311</v>
      </c>
      <c r="O11" s="87">
        <v>5</v>
      </c>
      <c r="P11" s="87">
        <v>50</v>
      </c>
      <c r="Q11" s="87">
        <f t="shared" si="1"/>
        <v>30</v>
      </c>
      <c r="R11" s="87">
        <f t="shared" si="0"/>
        <v>4.4999999999999997E-3</v>
      </c>
    </row>
    <row r="12" spans="1:18" s="76" customFormat="1" ht="18" customHeight="1" x14ac:dyDescent="0.25">
      <c r="A12" s="85" t="s">
        <v>116</v>
      </c>
      <c r="B12" s="85" t="s">
        <v>112</v>
      </c>
      <c r="C12" s="85" t="s">
        <v>117</v>
      </c>
      <c r="D12" s="86" t="s">
        <v>20</v>
      </c>
      <c r="E12" s="86" t="s">
        <v>114</v>
      </c>
      <c r="F12" s="86" t="s">
        <v>158</v>
      </c>
      <c r="G12" s="87">
        <v>0</v>
      </c>
      <c r="H12" s="87">
        <v>0.2</v>
      </c>
      <c r="I12" s="87">
        <v>0</v>
      </c>
      <c r="J12" s="87">
        <v>0</v>
      </c>
      <c r="K12" s="87">
        <v>0</v>
      </c>
      <c r="L12" s="87">
        <v>0</v>
      </c>
      <c r="M12" s="87">
        <v>0</v>
      </c>
      <c r="N12" s="87">
        <v>1</v>
      </c>
      <c r="O12" s="87">
        <v>10</v>
      </c>
      <c r="P12" s="89">
        <v>100</v>
      </c>
      <c r="Q12" s="87">
        <f t="shared" si="1"/>
        <v>30</v>
      </c>
      <c r="R12" s="87">
        <f t="shared" si="0"/>
        <v>0.2</v>
      </c>
    </row>
    <row r="13" spans="1:18" s="76" customFormat="1" ht="18" customHeight="1" x14ac:dyDescent="0.25">
      <c r="A13" s="85" t="s">
        <v>116</v>
      </c>
      <c r="B13" s="85" t="s">
        <v>112</v>
      </c>
      <c r="C13" s="85" t="s">
        <v>117</v>
      </c>
      <c r="D13" s="86" t="s">
        <v>24</v>
      </c>
      <c r="E13" s="86" t="s">
        <v>114</v>
      </c>
      <c r="F13" s="86" t="s">
        <v>158</v>
      </c>
      <c r="G13" s="87">
        <v>0</v>
      </c>
      <c r="H13" s="87">
        <v>0.08</v>
      </c>
      <c r="I13" s="87">
        <v>0</v>
      </c>
      <c r="J13" s="87">
        <v>0</v>
      </c>
      <c r="K13" s="87">
        <v>0</v>
      </c>
      <c r="L13" s="87">
        <v>0</v>
      </c>
      <c r="M13" s="87">
        <v>0</v>
      </c>
      <c r="N13" s="87">
        <v>1</v>
      </c>
      <c r="O13" s="87">
        <v>10</v>
      </c>
      <c r="P13" s="89">
        <v>100</v>
      </c>
      <c r="Q13" s="87">
        <f t="shared" si="1"/>
        <v>30</v>
      </c>
      <c r="R13" s="87">
        <f t="shared" si="0"/>
        <v>0.08</v>
      </c>
    </row>
    <row r="14" spans="1:18" s="76" customFormat="1" ht="18" customHeight="1" x14ac:dyDescent="0.25">
      <c r="A14" s="85" t="s">
        <v>116</v>
      </c>
      <c r="B14" s="85" t="s">
        <v>112</v>
      </c>
      <c r="C14" s="85" t="s">
        <v>117</v>
      </c>
      <c r="D14" s="86" t="s">
        <v>25</v>
      </c>
      <c r="E14" s="86" t="s">
        <v>114</v>
      </c>
      <c r="F14" s="86" t="s">
        <v>158</v>
      </c>
      <c r="G14" s="87">
        <v>0</v>
      </c>
      <c r="H14" s="87">
        <v>0.04</v>
      </c>
      <c r="I14" s="87">
        <v>0</v>
      </c>
      <c r="J14" s="87">
        <v>0</v>
      </c>
      <c r="K14" s="87">
        <v>0</v>
      </c>
      <c r="L14" s="87">
        <v>0</v>
      </c>
      <c r="M14" s="87">
        <v>0</v>
      </c>
      <c r="N14" s="87">
        <v>1</v>
      </c>
      <c r="O14" s="87">
        <v>10</v>
      </c>
      <c r="P14" s="89">
        <v>100</v>
      </c>
      <c r="Q14" s="87">
        <f t="shared" si="1"/>
        <v>30</v>
      </c>
      <c r="R14" s="87">
        <f t="shared" si="0"/>
        <v>0.04</v>
      </c>
    </row>
    <row r="15" spans="1:18" s="76" customFormat="1" ht="18" customHeight="1" x14ac:dyDescent="0.25">
      <c r="A15" s="85" t="s">
        <v>116</v>
      </c>
      <c r="B15" s="85" t="s">
        <v>112</v>
      </c>
      <c r="C15" s="85" t="s">
        <v>117</v>
      </c>
      <c r="D15" s="86" t="s">
        <v>26</v>
      </c>
      <c r="E15" s="86" t="s">
        <v>114</v>
      </c>
      <c r="F15" s="86" t="s">
        <v>158</v>
      </c>
      <c r="G15" s="87">
        <v>0</v>
      </c>
      <c r="H15" s="87">
        <v>1.2E-2</v>
      </c>
      <c r="I15" s="87">
        <v>0</v>
      </c>
      <c r="J15" s="87">
        <v>0</v>
      </c>
      <c r="K15" s="87">
        <v>0</v>
      </c>
      <c r="L15" s="87">
        <v>0</v>
      </c>
      <c r="M15" s="87">
        <v>0</v>
      </c>
      <c r="N15" s="87">
        <v>1</v>
      </c>
      <c r="O15" s="87">
        <v>10</v>
      </c>
      <c r="P15" s="89">
        <v>100</v>
      </c>
      <c r="Q15" s="87">
        <f t="shared" si="1"/>
        <v>30</v>
      </c>
      <c r="R15" s="87">
        <f t="shared" si="0"/>
        <v>1.2E-2</v>
      </c>
    </row>
    <row r="16" spans="1:18" s="76" customFormat="1" ht="18" customHeight="1" x14ac:dyDescent="0.25">
      <c r="A16" s="85" t="s">
        <v>116</v>
      </c>
      <c r="B16" s="85" t="s">
        <v>112</v>
      </c>
      <c r="C16" s="85" t="s">
        <v>117</v>
      </c>
      <c r="D16" s="86" t="s">
        <v>27</v>
      </c>
      <c r="E16" s="86" t="s">
        <v>114</v>
      </c>
      <c r="F16" s="86" t="s">
        <v>158</v>
      </c>
      <c r="G16" s="87">
        <v>0</v>
      </c>
      <c r="H16" s="87">
        <v>1.2E-2</v>
      </c>
      <c r="I16" s="87">
        <v>0</v>
      </c>
      <c r="J16" s="87">
        <v>0</v>
      </c>
      <c r="K16" s="87">
        <v>0</v>
      </c>
      <c r="L16" s="87">
        <v>0</v>
      </c>
      <c r="M16" s="87">
        <v>0</v>
      </c>
      <c r="N16" s="87">
        <v>1</v>
      </c>
      <c r="O16" s="87">
        <v>10</v>
      </c>
      <c r="P16" s="89">
        <v>100</v>
      </c>
      <c r="Q16" s="87">
        <f t="shared" si="1"/>
        <v>30</v>
      </c>
      <c r="R16" s="87">
        <f t="shared" si="0"/>
        <v>1.2E-2</v>
      </c>
    </row>
    <row r="17" spans="1:18" s="76" customFormat="1" ht="18" customHeight="1" x14ac:dyDescent="0.25">
      <c r="A17" s="85" t="s">
        <v>116</v>
      </c>
      <c r="B17" s="85" t="s">
        <v>112</v>
      </c>
      <c r="C17" s="85" t="s">
        <v>117</v>
      </c>
      <c r="D17" s="86" t="s">
        <v>115</v>
      </c>
      <c r="E17" s="86" t="s">
        <v>114</v>
      </c>
      <c r="F17" s="86" t="s">
        <v>158</v>
      </c>
      <c r="G17" s="87">
        <v>0</v>
      </c>
      <c r="H17" s="87">
        <v>1.2E-2</v>
      </c>
      <c r="I17" s="87">
        <v>0</v>
      </c>
      <c r="J17" s="87">
        <v>0</v>
      </c>
      <c r="K17" s="87">
        <v>0</v>
      </c>
      <c r="L17" s="87">
        <v>0</v>
      </c>
      <c r="M17" s="87">
        <v>0</v>
      </c>
      <c r="N17" s="88">
        <v>0.37499999999999994</v>
      </c>
      <c r="O17" s="87">
        <v>10</v>
      </c>
      <c r="P17" s="89">
        <v>100</v>
      </c>
      <c r="Q17" s="87">
        <f t="shared" si="1"/>
        <v>30</v>
      </c>
      <c r="R17" s="87">
        <f t="shared" si="0"/>
        <v>4.4999999999999997E-3</v>
      </c>
    </row>
    <row r="18" spans="1:18" s="76" customFormat="1" ht="18" customHeight="1" x14ac:dyDescent="0.25">
      <c r="A18" s="85" t="s">
        <v>119</v>
      </c>
      <c r="B18" s="85" t="s">
        <v>112</v>
      </c>
      <c r="C18" s="85" t="s">
        <v>117</v>
      </c>
      <c r="D18" s="86" t="s">
        <v>20</v>
      </c>
      <c r="E18" s="86" t="s">
        <v>114</v>
      </c>
      <c r="F18" s="86" t="s">
        <v>158</v>
      </c>
      <c r="G18" s="87">
        <v>0</v>
      </c>
      <c r="H18" s="87">
        <v>0.02</v>
      </c>
      <c r="I18" s="87">
        <v>0</v>
      </c>
      <c r="J18" s="87">
        <v>0</v>
      </c>
      <c r="K18" s="87">
        <v>0</v>
      </c>
      <c r="L18" s="87">
        <v>0</v>
      </c>
      <c r="M18" s="87">
        <v>0</v>
      </c>
      <c r="N18" s="87">
        <v>1</v>
      </c>
      <c r="O18" s="87">
        <v>10</v>
      </c>
      <c r="P18" s="89">
        <v>100</v>
      </c>
      <c r="Q18" s="87">
        <f t="shared" si="1"/>
        <v>30</v>
      </c>
      <c r="R18" s="87">
        <f t="shared" si="0"/>
        <v>0.02</v>
      </c>
    </row>
    <row r="19" spans="1:18" s="76" customFormat="1" ht="18" customHeight="1" x14ac:dyDescent="0.25">
      <c r="A19" s="85" t="s">
        <v>119</v>
      </c>
      <c r="B19" s="85" t="s">
        <v>112</v>
      </c>
      <c r="C19" s="85" t="s">
        <v>117</v>
      </c>
      <c r="D19" s="86" t="s">
        <v>24</v>
      </c>
      <c r="E19" s="86" t="s">
        <v>114</v>
      </c>
      <c r="F19" s="86" t="s">
        <v>158</v>
      </c>
      <c r="G19" s="87">
        <v>0</v>
      </c>
      <c r="H19" s="87">
        <v>0.02</v>
      </c>
      <c r="I19" s="87">
        <v>0</v>
      </c>
      <c r="J19" s="87">
        <v>0</v>
      </c>
      <c r="K19" s="87">
        <v>0</v>
      </c>
      <c r="L19" s="87">
        <v>0</v>
      </c>
      <c r="M19" s="87">
        <v>0</v>
      </c>
      <c r="N19" s="87">
        <v>1</v>
      </c>
      <c r="O19" s="87">
        <v>10</v>
      </c>
      <c r="P19" s="89">
        <v>100</v>
      </c>
      <c r="Q19" s="87">
        <f t="shared" si="1"/>
        <v>30</v>
      </c>
      <c r="R19" s="87">
        <f t="shared" si="0"/>
        <v>0.02</v>
      </c>
    </row>
    <row r="20" spans="1:18" s="76" customFormat="1" ht="18" customHeight="1" x14ac:dyDescent="0.25">
      <c r="A20" s="85" t="s">
        <v>119</v>
      </c>
      <c r="B20" s="85" t="s">
        <v>112</v>
      </c>
      <c r="C20" s="85" t="s">
        <v>117</v>
      </c>
      <c r="D20" s="86" t="s">
        <v>25</v>
      </c>
      <c r="E20" s="86" t="s">
        <v>114</v>
      </c>
      <c r="F20" s="86" t="s">
        <v>158</v>
      </c>
      <c r="G20" s="87">
        <v>0</v>
      </c>
      <c r="H20" s="87">
        <v>5.0000000000000001E-3</v>
      </c>
      <c r="I20" s="87">
        <v>0</v>
      </c>
      <c r="J20" s="87">
        <v>0</v>
      </c>
      <c r="K20" s="87">
        <v>0</v>
      </c>
      <c r="L20" s="87">
        <v>0</v>
      </c>
      <c r="M20" s="87">
        <v>0</v>
      </c>
      <c r="N20" s="87">
        <v>1</v>
      </c>
      <c r="O20" s="87">
        <v>10</v>
      </c>
      <c r="P20" s="89">
        <v>100</v>
      </c>
      <c r="Q20" s="87">
        <f t="shared" si="1"/>
        <v>30</v>
      </c>
      <c r="R20" s="87">
        <f t="shared" si="0"/>
        <v>5.0000000000000001E-3</v>
      </c>
    </row>
    <row r="21" spans="1:18" s="76" customFormat="1" ht="18" customHeight="1" x14ac:dyDescent="0.25">
      <c r="A21" s="85" t="s">
        <v>119</v>
      </c>
      <c r="B21" s="85" t="s">
        <v>112</v>
      </c>
      <c r="C21" s="85" t="s">
        <v>117</v>
      </c>
      <c r="D21" s="86" t="s">
        <v>26</v>
      </c>
      <c r="E21" s="86" t="s">
        <v>114</v>
      </c>
      <c r="F21" s="86" t="s">
        <v>158</v>
      </c>
      <c r="G21" s="87">
        <v>0</v>
      </c>
      <c r="H21" s="87">
        <v>5.0000000000000001E-3</v>
      </c>
      <c r="I21" s="87">
        <v>0</v>
      </c>
      <c r="J21" s="87">
        <v>0</v>
      </c>
      <c r="K21" s="87">
        <v>0</v>
      </c>
      <c r="L21" s="87">
        <v>0</v>
      </c>
      <c r="M21" s="87">
        <v>0</v>
      </c>
      <c r="N21" s="87">
        <v>1</v>
      </c>
      <c r="O21" s="87">
        <v>10</v>
      </c>
      <c r="P21" s="89">
        <v>100</v>
      </c>
      <c r="Q21" s="87">
        <f t="shared" si="1"/>
        <v>30</v>
      </c>
      <c r="R21" s="87">
        <f t="shared" si="0"/>
        <v>5.0000000000000001E-3</v>
      </c>
    </row>
    <row r="22" spans="1:18" s="76" customFormat="1" ht="18" customHeight="1" x14ac:dyDescent="0.25">
      <c r="A22" s="85" t="s">
        <v>119</v>
      </c>
      <c r="B22" s="85" t="s">
        <v>112</v>
      </c>
      <c r="C22" s="85" t="s">
        <v>117</v>
      </c>
      <c r="D22" s="86" t="s">
        <v>27</v>
      </c>
      <c r="E22" s="86" t="s">
        <v>114</v>
      </c>
      <c r="F22" s="86" t="s">
        <v>158</v>
      </c>
      <c r="G22" s="87">
        <v>0</v>
      </c>
      <c r="H22" s="87">
        <v>5.0000000000000001E-3</v>
      </c>
      <c r="I22" s="87">
        <v>0</v>
      </c>
      <c r="J22" s="87">
        <v>0</v>
      </c>
      <c r="K22" s="87">
        <v>0</v>
      </c>
      <c r="L22" s="87">
        <v>0</v>
      </c>
      <c r="M22" s="87">
        <v>0</v>
      </c>
      <c r="N22" s="87">
        <v>1</v>
      </c>
      <c r="O22" s="87">
        <v>10</v>
      </c>
      <c r="P22" s="89">
        <v>100</v>
      </c>
      <c r="Q22" s="87">
        <f t="shared" si="1"/>
        <v>30</v>
      </c>
      <c r="R22" s="87">
        <f t="shared" si="0"/>
        <v>5.0000000000000001E-3</v>
      </c>
    </row>
    <row r="23" spans="1:18" s="76" customFormat="1" ht="18" customHeight="1" x14ac:dyDescent="0.25">
      <c r="A23" s="85" t="s">
        <v>119</v>
      </c>
      <c r="B23" s="85" t="s">
        <v>112</v>
      </c>
      <c r="C23" s="85" t="s">
        <v>117</v>
      </c>
      <c r="D23" s="86" t="s">
        <v>115</v>
      </c>
      <c r="E23" s="86" t="s">
        <v>114</v>
      </c>
      <c r="F23" s="86" t="s">
        <v>158</v>
      </c>
      <c r="G23" s="87">
        <v>0</v>
      </c>
      <c r="H23" s="87">
        <v>5.0000000000000001E-3</v>
      </c>
      <c r="I23" s="87">
        <v>0</v>
      </c>
      <c r="J23" s="87">
        <v>0</v>
      </c>
      <c r="K23" s="87">
        <v>0</v>
      </c>
      <c r="L23" s="87">
        <v>0</v>
      </c>
      <c r="M23" s="87">
        <v>0</v>
      </c>
      <c r="N23" s="87">
        <v>1</v>
      </c>
      <c r="O23" s="87">
        <v>10</v>
      </c>
      <c r="P23" s="89">
        <v>100</v>
      </c>
      <c r="Q23" s="87">
        <f t="shared" si="1"/>
        <v>30</v>
      </c>
      <c r="R23" s="87">
        <f t="shared" si="0"/>
        <v>5.0000000000000001E-3</v>
      </c>
    </row>
    <row r="24" spans="1:18" s="76" customFormat="1" ht="18" customHeight="1" x14ac:dyDescent="0.25">
      <c r="A24" s="85" t="s">
        <v>119</v>
      </c>
      <c r="B24" s="85" t="s">
        <v>112</v>
      </c>
      <c r="C24" s="85" t="s">
        <v>118</v>
      </c>
      <c r="D24" s="86" t="s">
        <v>20</v>
      </c>
      <c r="E24" s="86" t="s">
        <v>114</v>
      </c>
      <c r="F24" s="86" t="s">
        <v>158</v>
      </c>
      <c r="G24" s="87">
        <v>0</v>
      </c>
      <c r="H24" s="87">
        <v>0.02</v>
      </c>
      <c r="I24" s="87">
        <v>0</v>
      </c>
      <c r="J24" s="87">
        <v>0</v>
      </c>
      <c r="K24" s="87">
        <v>0</v>
      </c>
      <c r="L24" s="87">
        <v>0</v>
      </c>
      <c r="M24" s="87">
        <v>0</v>
      </c>
      <c r="N24" s="87">
        <v>1</v>
      </c>
      <c r="O24" s="87">
        <v>10</v>
      </c>
      <c r="P24" s="89">
        <v>130</v>
      </c>
      <c r="Q24" s="87">
        <f t="shared" si="1"/>
        <v>30</v>
      </c>
      <c r="R24" s="87">
        <f t="shared" si="0"/>
        <v>0.02</v>
      </c>
    </row>
    <row r="25" spans="1:18" s="76" customFormat="1" ht="18" customHeight="1" x14ac:dyDescent="0.25">
      <c r="A25" s="85" t="s">
        <v>119</v>
      </c>
      <c r="B25" s="85" t="s">
        <v>112</v>
      </c>
      <c r="C25" s="85" t="s">
        <v>118</v>
      </c>
      <c r="D25" s="86" t="s">
        <v>24</v>
      </c>
      <c r="E25" s="86" t="s">
        <v>114</v>
      </c>
      <c r="F25" s="86" t="s">
        <v>158</v>
      </c>
      <c r="G25" s="87">
        <v>0</v>
      </c>
      <c r="H25" s="87">
        <v>0.02</v>
      </c>
      <c r="I25" s="87">
        <v>0</v>
      </c>
      <c r="J25" s="87">
        <v>0</v>
      </c>
      <c r="K25" s="87">
        <v>0</v>
      </c>
      <c r="L25" s="87">
        <v>0</v>
      </c>
      <c r="M25" s="87">
        <v>0</v>
      </c>
      <c r="N25" s="87">
        <v>1</v>
      </c>
      <c r="O25" s="87">
        <v>10</v>
      </c>
      <c r="P25" s="89">
        <v>130</v>
      </c>
      <c r="Q25" s="87">
        <f t="shared" si="1"/>
        <v>30</v>
      </c>
      <c r="R25" s="87">
        <f t="shared" si="0"/>
        <v>0.02</v>
      </c>
    </row>
    <row r="26" spans="1:18" s="76" customFormat="1" ht="18" customHeight="1" x14ac:dyDescent="0.25">
      <c r="A26" s="85" t="s">
        <v>119</v>
      </c>
      <c r="B26" s="85" t="s">
        <v>112</v>
      </c>
      <c r="C26" s="85" t="s">
        <v>118</v>
      </c>
      <c r="D26" s="86" t="s">
        <v>25</v>
      </c>
      <c r="E26" s="86" t="s">
        <v>114</v>
      </c>
      <c r="F26" s="86" t="s">
        <v>158</v>
      </c>
      <c r="G26" s="87">
        <v>0</v>
      </c>
      <c r="H26" s="87">
        <v>5.0000000000000001E-3</v>
      </c>
      <c r="I26" s="87">
        <v>0</v>
      </c>
      <c r="J26" s="87">
        <v>0</v>
      </c>
      <c r="K26" s="87">
        <v>0</v>
      </c>
      <c r="L26" s="87">
        <v>0</v>
      </c>
      <c r="M26" s="87">
        <v>0</v>
      </c>
      <c r="N26" s="87">
        <v>1</v>
      </c>
      <c r="O26" s="87">
        <v>10</v>
      </c>
      <c r="P26" s="89">
        <v>130</v>
      </c>
      <c r="Q26" s="87">
        <f t="shared" si="1"/>
        <v>30</v>
      </c>
      <c r="R26" s="87">
        <f t="shared" si="0"/>
        <v>5.0000000000000001E-3</v>
      </c>
    </row>
    <row r="27" spans="1:18" s="76" customFormat="1" ht="18" customHeight="1" x14ac:dyDescent="0.25">
      <c r="A27" s="85" t="s">
        <v>119</v>
      </c>
      <c r="B27" s="85" t="s">
        <v>112</v>
      </c>
      <c r="C27" s="85" t="s">
        <v>118</v>
      </c>
      <c r="D27" s="86" t="s">
        <v>26</v>
      </c>
      <c r="E27" s="86" t="s">
        <v>114</v>
      </c>
      <c r="F27" s="86" t="s">
        <v>158</v>
      </c>
      <c r="G27" s="87">
        <v>0</v>
      </c>
      <c r="H27" s="87">
        <v>5.0000000000000001E-3</v>
      </c>
      <c r="I27" s="87">
        <v>0</v>
      </c>
      <c r="J27" s="87">
        <v>0</v>
      </c>
      <c r="K27" s="87">
        <v>0</v>
      </c>
      <c r="L27" s="87">
        <v>0</v>
      </c>
      <c r="M27" s="87">
        <v>0</v>
      </c>
      <c r="N27" s="87">
        <v>1</v>
      </c>
      <c r="O27" s="87">
        <v>10</v>
      </c>
      <c r="P27" s="89">
        <v>130</v>
      </c>
      <c r="Q27" s="87">
        <f t="shared" si="1"/>
        <v>30</v>
      </c>
      <c r="R27" s="87">
        <f t="shared" si="0"/>
        <v>5.0000000000000001E-3</v>
      </c>
    </row>
    <row r="28" spans="1:18" s="76" customFormat="1" ht="18" customHeight="1" x14ac:dyDescent="0.25">
      <c r="A28" s="85" t="s">
        <v>119</v>
      </c>
      <c r="B28" s="85" t="s">
        <v>112</v>
      </c>
      <c r="C28" s="85" t="s">
        <v>118</v>
      </c>
      <c r="D28" s="86" t="s">
        <v>27</v>
      </c>
      <c r="E28" s="86" t="s">
        <v>114</v>
      </c>
      <c r="F28" s="86" t="s">
        <v>158</v>
      </c>
      <c r="G28" s="87">
        <v>0</v>
      </c>
      <c r="H28" s="87">
        <v>5.0000000000000001E-3</v>
      </c>
      <c r="I28" s="87">
        <v>0</v>
      </c>
      <c r="J28" s="87">
        <v>0</v>
      </c>
      <c r="K28" s="87">
        <v>0</v>
      </c>
      <c r="L28" s="87">
        <v>0</v>
      </c>
      <c r="M28" s="87">
        <v>0</v>
      </c>
      <c r="N28" s="87">
        <v>1</v>
      </c>
      <c r="O28" s="87">
        <v>10</v>
      </c>
      <c r="P28" s="89">
        <v>130</v>
      </c>
      <c r="Q28" s="87">
        <f t="shared" si="1"/>
        <v>30</v>
      </c>
      <c r="R28" s="87">
        <f t="shared" si="0"/>
        <v>5.0000000000000001E-3</v>
      </c>
    </row>
    <row r="29" spans="1:18" s="76" customFormat="1" ht="18" customHeight="1" x14ac:dyDescent="0.25">
      <c r="A29" s="85" t="s">
        <v>119</v>
      </c>
      <c r="B29" s="85" t="s">
        <v>112</v>
      </c>
      <c r="C29" s="85" t="s">
        <v>118</v>
      </c>
      <c r="D29" s="86" t="s">
        <v>115</v>
      </c>
      <c r="E29" s="86" t="s">
        <v>114</v>
      </c>
      <c r="F29" s="86" t="s">
        <v>158</v>
      </c>
      <c r="G29" s="87">
        <v>0</v>
      </c>
      <c r="H29" s="87">
        <v>5.0000000000000001E-3</v>
      </c>
      <c r="I29" s="87">
        <v>0</v>
      </c>
      <c r="J29" s="87">
        <v>0</v>
      </c>
      <c r="K29" s="87">
        <v>0</v>
      </c>
      <c r="L29" s="87">
        <v>0</v>
      </c>
      <c r="M29" s="87">
        <v>0</v>
      </c>
      <c r="N29" s="87">
        <v>1</v>
      </c>
      <c r="O29" s="87">
        <v>10</v>
      </c>
      <c r="P29" s="89">
        <v>130</v>
      </c>
      <c r="Q29" s="87">
        <f t="shared" si="1"/>
        <v>30</v>
      </c>
      <c r="R29" s="87">
        <f t="shared" si="0"/>
        <v>5.0000000000000001E-3</v>
      </c>
    </row>
    <row r="30" spans="1:18" s="76" customFormat="1" ht="18" customHeight="1" x14ac:dyDescent="0.25">
      <c r="A30" s="85" t="s">
        <v>119</v>
      </c>
      <c r="B30" s="85" t="s">
        <v>112</v>
      </c>
      <c r="C30" s="85" t="s">
        <v>120</v>
      </c>
      <c r="D30" s="86" t="s">
        <v>20</v>
      </c>
      <c r="E30" s="86" t="s">
        <v>114</v>
      </c>
      <c r="F30" s="86" t="s">
        <v>158</v>
      </c>
      <c r="G30" s="87">
        <v>0</v>
      </c>
      <c r="H30" s="87">
        <v>0.02</v>
      </c>
      <c r="I30" s="87">
        <v>0</v>
      </c>
      <c r="J30" s="87">
        <v>0</v>
      </c>
      <c r="K30" s="87">
        <v>0</v>
      </c>
      <c r="L30" s="87">
        <v>0</v>
      </c>
      <c r="M30" s="87">
        <v>0</v>
      </c>
      <c r="N30" s="87">
        <v>1</v>
      </c>
      <c r="O30" s="87">
        <v>10</v>
      </c>
      <c r="P30" s="89">
        <v>140</v>
      </c>
      <c r="Q30" s="87">
        <f t="shared" si="1"/>
        <v>30</v>
      </c>
      <c r="R30" s="87">
        <f t="shared" si="0"/>
        <v>0.02</v>
      </c>
    </row>
    <row r="31" spans="1:18" s="76" customFormat="1" ht="18" customHeight="1" x14ac:dyDescent="0.25">
      <c r="A31" s="85" t="s">
        <v>119</v>
      </c>
      <c r="B31" s="85" t="s">
        <v>112</v>
      </c>
      <c r="C31" s="85" t="s">
        <v>120</v>
      </c>
      <c r="D31" s="86" t="s">
        <v>24</v>
      </c>
      <c r="E31" s="86" t="s">
        <v>114</v>
      </c>
      <c r="F31" s="86" t="s">
        <v>158</v>
      </c>
      <c r="G31" s="87">
        <v>0</v>
      </c>
      <c r="H31" s="87">
        <v>0.02</v>
      </c>
      <c r="I31" s="87">
        <v>0</v>
      </c>
      <c r="J31" s="87">
        <v>0</v>
      </c>
      <c r="K31" s="87">
        <v>0</v>
      </c>
      <c r="L31" s="87">
        <v>0</v>
      </c>
      <c r="M31" s="87">
        <v>0</v>
      </c>
      <c r="N31" s="87">
        <v>1</v>
      </c>
      <c r="O31" s="87">
        <v>10</v>
      </c>
      <c r="P31" s="89">
        <v>140</v>
      </c>
      <c r="Q31" s="87">
        <f t="shared" si="1"/>
        <v>30</v>
      </c>
      <c r="R31" s="87">
        <f t="shared" si="0"/>
        <v>0.02</v>
      </c>
    </row>
    <row r="32" spans="1:18" s="76" customFormat="1" ht="18" customHeight="1" x14ac:dyDescent="0.25">
      <c r="A32" s="85" t="s">
        <v>119</v>
      </c>
      <c r="B32" s="85" t="s">
        <v>112</v>
      </c>
      <c r="C32" s="85" t="s">
        <v>120</v>
      </c>
      <c r="D32" s="86" t="s">
        <v>25</v>
      </c>
      <c r="E32" s="86" t="s">
        <v>114</v>
      </c>
      <c r="F32" s="86" t="s">
        <v>158</v>
      </c>
      <c r="G32" s="87">
        <v>0</v>
      </c>
      <c r="H32" s="87">
        <v>5.0000000000000001E-3</v>
      </c>
      <c r="I32" s="87">
        <v>0</v>
      </c>
      <c r="J32" s="87">
        <v>0</v>
      </c>
      <c r="K32" s="87">
        <v>0</v>
      </c>
      <c r="L32" s="87">
        <v>0</v>
      </c>
      <c r="M32" s="87">
        <v>0</v>
      </c>
      <c r="N32" s="87">
        <v>1</v>
      </c>
      <c r="O32" s="87">
        <v>10</v>
      </c>
      <c r="P32" s="89">
        <v>140</v>
      </c>
      <c r="Q32" s="87">
        <f t="shared" si="1"/>
        <v>30</v>
      </c>
      <c r="R32" s="87">
        <f t="shared" si="0"/>
        <v>5.0000000000000001E-3</v>
      </c>
    </row>
    <row r="33" spans="1:18" s="76" customFormat="1" ht="18" customHeight="1" x14ac:dyDescent="0.25">
      <c r="A33" s="85" t="s">
        <v>119</v>
      </c>
      <c r="B33" s="85" t="s">
        <v>112</v>
      </c>
      <c r="C33" s="85" t="s">
        <v>120</v>
      </c>
      <c r="D33" s="86" t="s">
        <v>26</v>
      </c>
      <c r="E33" s="86" t="s">
        <v>114</v>
      </c>
      <c r="F33" s="86" t="s">
        <v>158</v>
      </c>
      <c r="G33" s="87">
        <v>0</v>
      </c>
      <c r="H33" s="87">
        <v>5.0000000000000001E-3</v>
      </c>
      <c r="I33" s="87">
        <v>0</v>
      </c>
      <c r="J33" s="87">
        <v>0</v>
      </c>
      <c r="K33" s="87">
        <v>0</v>
      </c>
      <c r="L33" s="87">
        <v>0</v>
      </c>
      <c r="M33" s="87">
        <v>0</v>
      </c>
      <c r="N33" s="87">
        <v>1</v>
      </c>
      <c r="O33" s="87">
        <v>10</v>
      </c>
      <c r="P33" s="89">
        <v>140</v>
      </c>
      <c r="Q33" s="87">
        <f t="shared" si="1"/>
        <v>30</v>
      </c>
      <c r="R33" s="87">
        <f t="shared" si="0"/>
        <v>5.0000000000000001E-3</v>
      </c>
    </row>
    <row r="34" spans="1:18" s="76" customFormat="1" ht="18" customHeight="1" x14ac:dyDescent="0.25">
      <c r="A34" s="85" t="s">
        <v>119</v>
      </c>
      <c r="B34" s="85" t="s">
        <v>112</v>
      </c>
      <c r="C34" s="85" t="s">
        <v>120</v>
      </c>
      <c r="D34" s="86" t="s">
        <v>27</v>
      </c>
      <c r="E34" s="86" t="s">
        <v>114</v>
      </c>
      <c r="F34" s="86" t="s">
        <v>158</v>
      </c>
      <c r="G34" s="87">
        <v>0</v>
      </c>
      <c r="H34" s="87">
        <v>5.0000000000000001E-3</v>
      </c>
      <c r="I34" s="87">
        <v>0</v>
      </c>
      <c r="J34" s="87">
        <v>0</v>
      </c>
      <c r="K34" s="87">
        <v>0</v>
      </c>
      <c r="L34" s="87">
        <v>0</v>
      </c>
      <c r="M34" s="87">
        <v>0</v>
      </c>
      <c r="N34" s="87">
        <v>1</v>
      </c>
      <c r="O34" s="87">
        <v>10</v>
      </c>
      <c r="P34" s="89">
        <v>140</v>
      </c>
      <c r="Q34" s="87">
        <f t="shared" si="1"/>
        <v>30</v>
      </c>
      <c r="R34" s="87">
        <f t="shared" si="0"/>
        <v>5.0000000000000001E-3</v>
      </c>
    </row>
    <row r="35" spans="1:18" s="76" customFormat="1" ht="18" customHeight="1" x14ac:dyDescent="0.25">
      <c r="A35" s="85" t="s">
        <v>119</v>
      </c>
      <c r="B35" s="85" t="s">
        <v>112</v>
      </c>
      <c r="C35" s="85" t="s">
        <v>120</v>
      </c>
      <c r="D35" s="86" t="s">
        <v>115</v>
      </c>
      <c r="E35" s="86" t="s">
        <v>114</v>
      </c>
      <c r="F35" s="86" t="s">
        <v>158</v>
      </c>
      <c r="G35" s="87">
        <v>0</v>
      </c>
      <c r="H35" s="87">
        <v>5.0000000000000001E-3</v>
      </c>
      <c r="I35" s="87">
        <v>0</v>
      </c>
      <c r="J35" s="87">
        <v>0</v>
      </c>
      <c r="K35" s="87">
        <v>0</v>
      </c>
      <c r="L35" s="87">
        <v>0</v>
      </c>
      <c r="M35" s="87">
        <v>0</v>
      </c>
      <c r="N35" s="87">
        <v>1</v>
      </c>
      <c r="O35" s="87">
        <v>10</v>
      </c>
      <c r="P35" s="89">
        <v>140</v>
      </c>
      <c r="Q35" s="87">
        <f t="shared" si="1"/>
        <v>30</v>
      </c>
      <c r="R35" s="87">
        <f t="shared" si="0"/>
        <v>5.0000000000000001E-3</v>
      </c>
    </row>
    <row r="36" spans="1:18" s="76" customFormat="1" ht="18" customHeight="1" x14ac:dyDescent="0.25">
      <c r="A36" s="85" t="s">
        <v>119</v>
      </c>
      <c r="B36" s="85" t="s">
        <v>112</v>
      </c>
      <c r="C36" s="85" t="s">
        <v>121</v>
      </c>
      <c r="D36" s="86" t="s">
        <v>20</v>
      </c>
      <c r="E36" s="86" t="s">
        <v>114</v>
      </c>
      <c r="F36" s="86" t="s">
        <v>158</v>
      </c>
      <c r="G36" s="87">
        <v>0</v>
      </c>
      <c r="H36" s="87">
        <v>0.02</v>
      </c>
      <c r="I36" s="87">
        <v>0</v>
      </c>
      <c r="J36" s="87">
        <v>0</v>
      </c>
      <c r="K36" s="87">
        <v>0</v>
      </c>
      <c r="L36" s="87">
        <v>0</v>
      </c>
      <c r="M36" s="87">
        <v>0</v>
      </c>
      <c r="N36" s="87">
        <v>1</v>
      </c>
      <c r="O36" s="87">
        <v>10</v>
      </c>
      <c r="P36" s="89">
        <v>140</v>
      </c>
      <c r="Q36" s="87">
        <f t="shared" si="1"/>
        <v>30</v>
      </c>
      <c r="R36" s="87">
        <f t="shared" si="0"/>
        <v>0.02</v>
      </c>
    </row>
    <row r="37" spans="1:18" s="76" customFormat="1" ht="18" customHeight="1" x14ac:dyDescent="0.25">
      <c r="A37" s="85" t="s">
        <v>119</v>
      </c>
      <c r="B37" s="85" t="s">
        <v>112</v>
      </c>
      <c r="C37" s="85" t="s">
        <v>121</v>
      </c>
      <c r="D37" s="86" t="s">
        <v>24</v>
      </c>
      <c r="E37" s="86" t="s">
        <v>114</v>
      </c>
      <c r="F37" s="86" t="s">
        <v>158</v>
      </c>
      <c r="G37" s="87">
        <v>0</v>
      </c>
      <c r="H37" s="87">
        <v>0.02</v>
      </c>
      <c r="I37" s="87">
        <v>0</v>
      </c>
      <c r="J37" s="87">
        <v>0</v>
      </c>
      <c r="K37" s="87">
        <v>0</v>
      </c>
      <c r="L37" s="87">
        <v>0</v>
      </c>
      <c r="M37" s="87">
        <v>0</v>
      </c>
      <c r="N37" s="87">
        <v>1</v>
      </c>
      <c r="O37" s="87">
        <v>10</v>
      </c>
      <c r="P37" s="89">
        <v>140</v>
      </c>
      <c r="Q37" s="87">
        <f t="shared" si="1"/>
        <v>30</v>
      </c>
      <c r="R37" s="87">
        <f t="shared" si="0"/>
        <v>0.02</v>
      </c>
    </row>
    <row r="38" spans="1:18" s="76" customFormat="1" ht="18" customHeight="1" x14ac:dyDescent="0.25">
      <c r="A38" s="85" t="s">
        <v>119</v>
      </c>
      <c r="B38" s="85" t="s">
        <v>112</v>
      </c>
      <c r="C38" s="85" t="s">
        <v>121</v>
      </c>
      <c r="D38" s="86" t="s">
        <v>25</v>
      </c>
      <c r="E38" s="86" t="s">
        <v>114</v>
      </c>
      <c r="F38" s="86" t="s">
        <v>158</v>
      </c>
      <c r="G38" s="87">
        <v>0</v>
      </c>
      <c r="H38" s="87">
        <v>5.0000000000000001E-3</v>
      </c>
      <c r="I38" s="87">
        <v>0</v>
      </c>
      <c r="J38" s="87">
        <v>0</v>
      </c>
      <c r="K38" s="87">
        <v>0</v>
      </c>
      <c r="L38" s="87">
        <v>0</v>
      </c>
      <c r="M38" s="87">
        <v>0</v>
      </c>
      <c r="N38" s="87">
        <v>1</v>
      </c>
      <c r="O38" s="87">
        <v>10</v>
      </c>
      <c r="P38" s="89">
        <v>140</v>
      </c>
      <c r="Q38" s="87">
        <f t="shared" si="1"/>
        <v>30</v>
      </c>
      <c r="R38" s="87">
        <f t="shared" si="0"/>
        <v>5.0000000000000001E-3</v>
      </c>
    </row>
    <row r="39" spans="1:18" s="76" customFormat="1" ht="17.25" customHeight="1" x14ac:dyDescent="0.25">
      <c r="A39" s="85" t="s">
        <v>119</v>
      </c>
      <c r="B39" s="85" t="s">
        <v>112</v>
      </c>
      <c r="C39" s="85" t="s">
        <v>121</v>
      </c>
      <c r="D39" s="86" t="s">
        <v>26</v>
      </c>
      <c r="E39" s="86" t="s">
        <v>114</v>
      </c>
      <c r="F39" s="86" t="s">
        <v>158</v>
      </c>
      <c r="G39" s="87">
        <v>0</v>
      </c>
      <c r="H39" s="87">
        <v>5.0000000000000001E-3</v>
      </c>
      <c r="I39" s="87">
        <v>0</v>
      </c>
      <c r="J39" s="87">
        <v>0</v>
      </c>
      <c r="K39" s="87">
        <v>0</v>
      </c>
      <c r="L39" s="87">
        <v>0</v>
      </c>
      <c r="M39" s="87">
        <v>0</v>
      </c>
      <c r="N39" s="87">
        <v>1</v>
      </c>
      <c r="O39" s="87">
        <v>10</v>
      </c>
      <c r="P39" s="89">
        <v>140</v>
      </c>
      <c r="Q39" s="87">
        <f t="shared" si="1"/>
        <v>30</v>
      </c>
      <c r="R39" s="87">
        <f t="shared" si="0"/>
        <v>5.0000000000000001E-3</v>
      </c>
    </row>
    <row r="40" spans="1:18" s="76" customFormat="1" ht="17.25" customHeight="1" x14ac:dyDescent="0.25">
      <c r="A40" s="85" t="s">
        <v>119</v>
      </c>
      <c r="B40" s="85" t="s">
        <v>112</v>
      </c>
      <c r="C40" s="85" t="s">
        <v>121</v>
      </c>
      <c r="D40" s="86" t="s">
        <v>27</v>
      </c>
      <c r="E40" s="86" t="s">
        <v>114</v>
      </c>
      <c r="F40" s="86" t="s">
        <v>158</v>
      </c>
      <c r="G40" s="87">
        <v>0</v>
      </c>
      <c r="H40" s="87">
        <v>5.0000000000000001E-3</v>
      </c>
      <c r="I40" s="87">
        <v>0</v>
      </c>
      <c r="J40" s="87">
        <v>0</v>
      </c>
      <c r="K40" s="87">
        <v>0</v>
      </c>
      <c r="L40" s="87">
        <v>0</v>
      </c>
      <c r="M40" s="87">
        <v>0</v>
      </c>
      <c r="N40" s="87">
        <v>1</v>
      </c>
      <c r="O40" s="87">
        <v>10</v>
      </c>
      <c r="P40" s="89">
        <v>140</v>
      </c>
      <c r="Q40" s="87">
        <f t="shared" si="1"/>
        <v>30</v>
      </c>
      <c r="R40" s="87">
        <f t="shared" si="0"/>
        <v>5.0000000000000001E-3</v>
      </c>
    </row>
    <row r="41" spans="1:18" s="76" customFormat="1" ht="17.25" customHeight="1" x14ac:dyDescent="0.25">
      <c r="A41" s="85" t="s">
        <v>119</v>
      </c>
      <c r="B41" s="85" t="s">
        <v>112</v>
      </c>
      <c r="C41" s="85" t="s">
        <v>121</v>
      </c>
      <c r="D41" s="86" t="s">
        <v>115</v>
      </c>
      <c r="E41" s="86" t="s">
        <v>114</v>
      </c>
      <c r="F41" s="86" t="s">
        <v>158</v>
      </c>
      <c r="G41" s="87">
        <v>0</v>
      </c>
      <c r="H41" s="87">
        <v>5.0000000000000001E-3</v>
      </c>
      <c r="I41" s="87">
        <v>0</v>
      </c>
      <c r="J41" s="87">
        <v>0</v>
      </c>
      <c r="K41" s="87">
        <v>0</v>
      </c>
      <c r="L41" s="87">
        <v>0</v>
      </c>
      <c r="M41" s="87">
        <v>0</v>
      </c>
      <c r="N41" s="87">
        <v>1</v>
      </c>
      <c r="O41" s="87">
        <v>10</v>
      </c>
      <c r="P41" s="89">
        <v>140</v>
      </c>
      <c r="Q41" s="87">
        <f t="shared" si="1"/>
        <v>30</v>
      </c>
      <c r="R41" s="87">
        <f t="shared" si="0"/>
        <v>5.0000000000000001E-3</v>
      </c>
    </row>
  </sheetData>
  <autoFilter ref="A5:R41"/>
  <mergeCells count="11">
    <mergeCell ref="E4:F4"/>
    <mergeCell ref="A4:A5"/>
    <mergeCell ref="B4:B5"/>
    <mergeCell ref="C4:C5"/>
    <mergeCell ref="D4:D5"/>
    <mergeCell ref="O2:P2"/>
    <mergeCell ref="Q4:Q5"/>
    <mergeCell ref="R4:R5"/>
    <mergeCell ref="G4:M4"/>
    <mergeCell ref="N4:N5"/>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QA</vt:lpstr>
      <vt:lpstr>Notes</vt:lpstr>
      <vt:lpstr>Petrol Cars</vt:lpstr>
      <vt:lpstr>Diesel Cars</vt:lpstr>
      <vt:lpstr>Petrol LGVs</vt:lpstr>
      <vt:lpstr>Diesel LGVs</vt:lpstr>
      <vt:lpstr>HGVs</vt:lpstr>
      <vt:lpstr>Buses</vt:lpstr>
      <vt:lpstr>Motorcycles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Pang</dc:creator>
  <cp:lastModifiedBy>Tim P Murrells</cp:lastModifiedBy>
  <dcterms:created xsi:type="dcterms:W3CDTF">2014-02-04T14:06:21Z</dcterms:created>
  <dcterms:modified xsi:type="dcterms:W3CDTF">2014-06-18T16:53:33Z</dcterms:modified>
</cp:coreProperties>
</file>